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haredStrings.xml" ContentType="application/vnd.openxmlformats-officedocument.spreadsheetml.sharedString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Cover" sheetId="1" state="visible" r:id="rId3"/>
    <sheet name="Sheet 1 – Inputs" sheetId="2" state="visible" r:id="rId4"/>
    <sheet name="Sheet 2 – CO₂ Factors" sheetId="3" state="visible" r:id="rId5"/>
    <sheet name="Sheet 3 – Calculations" sheetId="4" state="visible" r:id="rId6"/>
    <sheet name="Sheet 4 – Legal Basis" sheetId="5" state="visible" r:id="rId7"/>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<sst xmlns="http://schemas.openxmlformats.org/spreadsheetml/2006/main" count="368" uniqueCount="315">
  <si>
    <t xml:space="preserve">PUBLIC COMMENT EXHIBIT
Greenhouse Gas Emissions Analysis
Vermont Renewable Gas, LLC
PUC Case No. 24-2797-PET</t>
  </si>
  <si>
    <t xml:space="preserve">Analysis of Vermont Renewable Gas LLC Compliance with Act 179 of 2024 and 30 V.S.A. §248(b)(11)(B)</t>
  </si>
  <si>
    <t xml:space="preserve">Submitted to:</t>
  </si>
  <si>
    <t xml:space="preserve">Vermont Public Utility Commission</t>
  </si>
  <si>
    <t xml:space="preserve">Case:</t>
  </si>
  <si>
    <t xml:space="preserve">24-2797-PET — Petition for Certificate of Public Good</t>
  </si>
  <si>
    <t xml:space="preserve">Subject:</t>
  </si>
  <si>
    <t xml:space="preserve">GHG Emissions Analysis — VRG Exhibit VRG-AS-8 and Air Permit AOP-23-048</t>
  </si>
  <si>
    <t xml:space="preserve">Methodology:</t>
  </si>
  <si>
    <t xml:space="preserve">EPA CHP Energy and Emissions Savings Calculator v3.5 (October 2023)</t>
  </si>
  <si>
    <t xml:space="preserve">Primary Sources:</t>
  </si>
  <si>
    <t xml:space="preserve">VRG Exhibit VRG-AS-8 (Aug. 14, 2024); Air Permit AOP-23-048 (June 24, 2024)</t>
  </si>
  <si>
    <t xml:space="preserve">CO₂ Factors Source:</t>
  </si>
  <si>
    <t xml:space="preserve">EPA Mandatory GHG Reporting Rule, 40 C.F.R. Part 98, Subpart C, Table C-1</t>
  </si>
  <si>
    <t xml:space="preserve">Grid Emission Factor:</t>
  </si>
  <si>
    <t xml:space="preserve">EPA AVERT New England Region (2022 data); Vermont is within ISO-NE grid</t>
  </si>
  <si>
    <t xml:space="preserve">Date:</t>
  </si>
  <si>
    <t xml:space="preserve">May 2026</t>
  </si>
  <si>
    <t xml:space="preserve">  KEY FINDINGS</t>
  </si>
  <si>
    <t xml:space="preserve">Finding 1</t>
  </si>
  <si>
    <t xml:space="preserve">STACK CO₂ EXCEEDS ACT 179 CCGT BASELINE BY 133%</t>
  </si>
  <si>
    <t xml:space="preserve">VRG will emit approximately 17,421 tons of CO₂ per year from biomass combustion (using EPA's own factor of 206.7 lb/MMBtu for wood, from 40 C.F.R. Part 98, Table C-1). A new combined-cycle natural gas turbine (CCGT) producing the same 17,600 MWh/year would emit approximately 7,480 tons CO₂. VRG's stack emissions exceed the CCGT baseline by 9,941 tons — a 133% increase, not a 50% reduction.</t>
  </si>
  <si>
    <t xml:space="preserve">Finding 2</t>
  </si>
  <si>
    <t xml:space="preserve">NET POSITION IS A NET EMITTER OF 12,607 TONS CO₂/YEAR</t>
  </si>
  <si>
    <t xml:space="preserve">After crediting displaced New England grid electricity (4,814 tons CO₂ avoided), VRG remains a net emitter of 12,607 tons CO₂ per year under the EPA CHP tool framework — assuming no external heat delivery and no displaced boiler fuel, which is correct given that VRG uses all recovered heat internally.</t>
  </si>
  <si>
    <t xml:space="preserve">Finding 3</t>
  </si>
  <si>
    <t xml:space="preserve">ACT 179 LIFECYCLE GHG ANALYSIS HAS NOT BEEN COMPLETED</t>
  </si>
  <si>
    <t xml:space="preserve">VRG witness Evan Dell'Olio testified at the evidentiary hearing: 'We have not completed a greenhouse gas life-cycle analysis.' Act 179 of 2024 (30 V.S.A. §8005(b)(3)) requires both 60% efficiency AND 50% net lifecycle GHG reduction vs. a new CCGT. The efficiency certification (Exhibit VRG-AS-8) addresses only the efficiency prong. The GHG prong has not been addressed.</t>
  </si>
  <si>
    <t xml:space="preserve">Finding 4</t>
  </si>
  <si>
    <t xml:space="preserve">WOODY BIOMASS CO₂ FACTOR IS COMPARABLE TO COAL</t>
  </si>
  <si>
    <t xml:space="preserve">EPA's mandatory GHG reporting rule assigns woody biomass a CO₂ emission factor of 206.7 lb/MMBtu — nearly identical to coal (207.1 lb/MMBtu) and 77% higher than natural gas (116.9 lb/MMBtu). VRG has not disclosed any gross CO₂ emission figure to the Commission or ANR.</t>
  </si>
  <si>
    <t xml:space="preserve">This analysis uses EPA's own tools and emission factors. According to the EPA, the EPA CHP calculator is intended for educational purposes and is not designed for permit applications. The calculations here are provided to demonstrate that VRG has not met its burden under Act 179 and 30 V.S.A. §248(b)(11)(B).</t>
  </si>
  <si>
    <t xml:space="preserve">SHEET 1: EPA CHP CALCULATOR INPUT PARAMETERS — VERMONT RENEWABLE GAS LLC</t>
  </si>
  <si>
    <t xml:space="preserve">Input #</t>
  </si>
  <si>
    <t xml:space="preserve">Parameter</t>
  </si>
  <si>
    <t xml:space="preserve">Value Entered</t>
  </si>
  <si>
    <t xml:space="preserve">Unit</t>
  </si>
  <si>
    <t xml:space="preserve">Source / Basis</t>
  </si>
  <si>
    <t xml:space="preserve">1</t>
  </si>
  <si>
    <t xml:space="preserve">CHP System Type</t>
  </si>
  <si>
    <t xml:space="preserve">Recip Engine – Lean Burn</t>
  </si>
  <si>
    <t xml:space="preserve">—</t>
  </si>
  <si>
    <t xml:space="preserve">Guascor Model G-56SL spark-ignition engines; syngas fuel. Source: AOP-23-048, Findings of Fact (A).</t>
  </si>
  <si>
    <t xml:space="preserve">2</t>
  </si>
  <si>
    <t xml:space="preserve">Electrical Generating Capacity (per engine)</t>
  </si>
  <si>
    <t xml:space="preserve">kWe</t>
  </si>
  <si>
    <t xml:space="preserve">AOP-23-048, Findings of Fact (A): 'each with a nominal electric output of 850 kWe.'</t>
  </si>
  <si>
    <t xml:space="preserve">3</t>
  </si>
  <si>
    <t xml:space="preserve">Number of Engines</t>
  </si>
  <si>
    <t xml:space="preserve">units</t>
  </si>
  <si>
    <t xml:space="preserve">AOP-23-048, Findings of Fact (A): 'three (3) Guascor Model G-56SL... generator sets.'</t>
  </si>
  <si>
    <t xml:space="preserve">3a</t>
  </si>
  <si>
    <t xml:space="preserve">Total Installed Capacity</t>
  </si>
  <si>
    <t xml:space="preserve"> =850 kwe × 3 engines. Permit grid limit is 2,200 kWe. Source: AOP-23-048.</t>
  </si>
  <si>
    <t xml:space="preserve">3b</t>
  </si>
  <si>
    <t xml:space="preserve">Grid-Limited Capacity</t>
  </si>
  <si>
    <t xml:space="preserve">AOP-23-048: 'Facility is limited to 2,200 KWe of electric output to the grid in the aggregate.'</t>
  </si>
  <si>
    <t xml:space="preserve">4</t>
  </si>
  <si>
    <t xml:space="preserve">Annual Operating Hours</t>
  </si>
  <si>
    <t xml:space="preserve">hrs/yr</t>
  </si>
  <si>
    <t xml:space="preserve">Conservative assumption. Permit imposes no cap on engine hours. 28,968-ton/yr HMDG throughput limit supports continuous operation. 8,760 hrs/yr (full year) analysis shown on Sheet 3.</t>
  </si>
  <si>
    <t xml:space="preserve">5</t>
  </si>
  <si>
    <t xml:space="preserve">Thermal Output Type</t>
  </si>
  <si>
    <t xml:space="preserve">Heating Only — Internal Use</t>
  </si>
  <si>
    <t xml:space="preserve">VRG-AS-8: recovered heat used for biomass drying and ORC turbine drive. No heat is delivered externally. No displaced boiler fuel.</t>
  </si>
  <si>
    <t xml:space="preserve">6</t>
  </si>
  <si>
    <t xml:space="preserve">CHP Fuel</t>
  </si>
  <si>
    <t xml:space="preserve">Woody Biomass</t>
  </si>
  <si>
    <t xml:space="preserve">AOP-23-048: 'High Temperature Ablative Pyrolysis (HTAP) — Biomass Feedstock.' Syngas derived from virgin wood pyrolysis.</t>
  </si>
  <si>
    <t xml:space="preserve">7</t>
  </si>
  <si>
    <t xml:space="preserve">Fuel Heat Content (HHV)</t>
  </si>
  <si>
    <t xml:space="preserve">Btu/lb</t>
  </si>
  <si>
    <t xml:space="preserve">EPA CHP Calculator v3.5 default for Woody Biomass (Factors sheet, heatcontentwood). Consistent with VRG-AS-8 biomass energy input per kg.</t>
  </si>
  <si>
    <t xml:space="preserve">8</t>
  </si>
  <si>
    <t xml:space="preserve">CO₂ Emission Factor — Woody Biomass</t>
  </si>
  <si>
    <t xml:space="preserve">lb CO₂/MMBtu</t>
  </si>
  <si>
    <t xml:space="preserve">EPA Mandatory GHG Reporting Rule, 40 C.F.R. Part 98, Subpart C, Table C-1. Also: EPA CHP Calculator v3.5, Factors sheet (co2wood named range). See Sheet 2 – CO₂ Factors for full regulatory citation.</t>
  </si>
  <si>
    <t xml:space="preserve">10</t>
  </si>
  <si>
    <t xml:space="preserve">Electrical Efficiency (HHV)</t>
  </si>
  <si>
    <t xml:space="preserve">35.6%</t>
  </si>
  <si>
    <t xml:space="preserve">%</t>
  </si>
  <si>
    <t xml:space="preserve">Derived from VRG-AS-8 (Exhibit, Aug. 14, 2024): 2,200 kWe ÷ 6,175 kWh biomass input = 35.6%. See Sheet 1 – Inputs, cell D14 formula.</t>
  </si>
  <si>
    <t xml:space="preserve">10a</t>
  </si>
  <si>
    <t xml:space="preserve">Heat Rate (HHV)</t>
  </si>
  <si>
    <t xml:space="preserve">Btu/kWh</t>
  </si>
  <si>
    <t xml:space="preserve">Calculated: 3,412.14 Btu/kWh ÷ 0.356 electrical efficiency = 9,584 Btu/kWh. Rounded to 9,577 (from VRG-AS-8 exact ratio).</t>
  </si>
  <si>
    <t xml:space="preserve">11</t>
  </si>
  <si>
    <t xml:space="preserve">Power to Heat Ratio</t>
  </si>
  <si>
    <t xml:space="preserve">ratio</t>
  </si>
  <si>
    <t xml:space="preserve">Calculated: 2,200 kWe ÷ 1,512 kW thermal = 1.455. Thermal from VRG-AS-8 line: '1,512 kWh — Thermal, 3 Gensets &amp; ORC Generator heat recovery.'</t>
  </si>
  <si>
    <t xml:space="preserve">12</t>
  </si>
  <si>
    <t xml:space="preserve">Duct Burners</t>
  </si>
  <si>
    <t xml:space="preserve">No</t>
  </si>
  <si>
    <t xml:space="preserve">Not described in AOP-23-048 or VRG-AS-8.</t>
  </si>
  <si>
    <t xml:space="preserve">22</t>
  </si>
  <si>
    <t xml:space="preserve">Thermal Utilization</t>
  </si>
  <si>
    <t xml:space="preserve">100% — Internal Only</t>
  </si>
  <si>
    <t xml:space="preserve">VRG-AS-8 and AOP-23-048: all recovered heat used for on-site biomass drying and ORC turbine drive. No external heat delivery. Displaced boiler fuel = 0 MMBtu/yr.</t>
  </si>
  <si>
    <t xml:space="preserve">23</t>
  </si>
  <si>
    <t xml:space="preserve">Displaced Electricity Grid Region</t>
  </si>
  <si>
    <t xml:space="preserve">AVERT — New England</t>
  </si>
  <si>
    <t xml:space="preserve">Vermont is within the ISO-NE control area, which corresponds to the AVERT New England region in EPA's CHP Calculator v3.5. AVERT New England 2022 CO₂ factor: ~547 lb CO₂/MWh.</t>
  </si>
  <si>
    <t xml:space="preserve">26</t>
  </si>
  <si>
    <t xml:space="preserve">Syngas Sulfur Content</t>
  </si>
  <si>
    <t xml:space="preserve">ppmw max</t>
  </si>
  <si>
    <t xml:space="preserve">AOP-23-048, Emission Limitations: 'Syngas entering the Guascor engines shall not exceed 20 parts per million by weight (ppmw) on an hourly basis.'</t>
  </si>
  <si>
    <t xml:space="preserve">Input numbering follows EPA CHP Energy and Emissions Savings Calculator v3.5 (October 2023), available at: https://www.epa.gov/chp/chp-tools. All blue values are inputs derived from VRG source documents as cited.</t>
  </si>
  <si>
    <t xml:space="preserve">SHEET 2: CO₂ EMISSION FACTORS — REGULATORY BASIS AND COMPARISONS</t>
  </si>
  <si>
    <t xml:space="preserve">  REGULATORY AUTHORITY: 40 C.F.R. PART 98, SUBPART C, TABLE C-1</t>
  </si>
  <si>
    <t xml:space="preserve">Regulation:</t>
  </si>
  <si>
    <t xml:space="preserve">40 C.F.R. Part 98 — Mandatory Greenhouse Gas Reporting</t>
  </si>
  <si>
    <t xml:space="preserve">Subpart:</t>
  </si>
  <si>
    <t xml:space="preserve">Subpart C — General Stationary Fuel Combustion Sources</t>
  </si>
  <si>
    <t xml:space="preserve">Table:</t>
  </si>
  <si>
    <t xml:space="preserve">Table C-1 — Default CO₂ Emission Factors and High Heat Values for Various Types of Fuel</t>
  </si>
  <si>
    <t xml:space="preserve">Authority:</t>
  </si>
  <si>
    <t xml:space="preserve">EPA promulgated under §114(a)(1) of the Clean Air Act, 42 U.S.C. §7414(a)(1)</t>
  </si>
  <si>
    <t xml:space="preserve">FR Citation:</t>
  </si>
  <si>
    <t xml:space="preserve">74 Fed. Reg. 56374 (Oct. 30, 2009); updated through 86 Fed. Reg. 55318 (Oct. 6, 2021)</t>
  </si>
  <si>
    <t xml:space="preserve">EPA Tool:</t>
  </si>
  <si>
    <t xml:space="preserve">EPA CHP Energy and Emissions Savings Calculator v3.5 (Oct. 2023), Factors sheet, named range 'co2wood'. Available: https://www.epa.gov/chp/chp-tools</t>
  </si>
  <si>
    <t xml:space="preserve">  TABLE C-1 CO₂ EMISSION FACTORS — FUEL COMPARISON</t>
  </si>
  <si>
    <t xml:space="preserve">Fuel Type</t>
  </si>
  <si>
    <t xml:space="preserve">CO₂ Factor
(lb/MMBtu)</t>
  </si>
  <si>
    <t xml:space="preserve">Ratio vs.
Natural Gas</t>
  </si>
  <si>
    <t xml:space="preserve">Regulatory Source / Notes</t>
  </si>
  <si>
    <t xml:space="preserve">Natural Gas</t>
  </si>
  <si>
    <t xml:space="preserve">40 C.F.R. Part 98, Table C-1. Used as Act 179 CCGT baseline fuel.</t>
  </si>
  <si>
    <t xml:space="preserve">Propane</t>
  </si>
  <si>
    <t xml:space="preserve">40 C.F.R. Part 98, Table C-1.</t>
  </si>
  <si>
    <t xml:space="preserve">Distillate Oil</t>
  </si>
  <si>
    <t xml:space="preserve">40 C.F.R. Part 98, Table C-1. VRG FUEL. Also: EPA CHP Calculator v3.5, named range 'co2wood'.</t>
  </si>
  <si>
    <t xml:space="preserve">Coal (Bituminous)</t>
  </si>
  <si>
    <t xml:space="preserve">40 C.F.R. Part 98, Table C-1. Shown for comparison.</t>
  </si>
  <si>
    <t xml:space="preserve">Coal (Anthracite)</t>
  </si>
  <si>
    <t xml:space="preserve">  KEY OBSERVATION</t>
  </si>
  <si>
    <t xml:space="preserve">Woody biomass has a CO₂ emission factor of 206.7 lb/MMBtu under 40 C.F.R. Part 98 — virtually identical to bituminous coal (205.6 lb/MMBtu) and 77% higher than natural gas (116.9 lb/MMBtu). VRG burns biomass at the stack-emission rate of coal. The EPA CHP Calculator uses this same factor. The tool does not assume carbon neutrality — it uses the measured combustion CO₂ rate from EPA's mandatory reporting rule.</t>
  </si>
  <si>
    <t xml:space="preserve">  EPA AVERT GRID EMISSION FACTOR — NEW ENGLAND (ISO-NE)</t>
  </si>
  <si>
    <t xml:space="preserve">Grid Region</t>
  </si>
  <si>
    <t xml:space="preserve">Applicable to Vermont</t>
  </si>
  <si>
    <t xml:space="preserve">Yes — Vermont is in the ISO-NE control area</t>
  </si>
  <si>
    <t xml:space="preserve">CO₂ Factor (2022 data)</t>
  </si>
  <si>
    <t xml:space="preserve">~547 lb CO₂ per MWh (all sources)</t>
  </si>
  <si>
    <t xml:space="preserve">Source</t>
  </si>
  <si>
    <t xml:space="preserve">EPA AVERT 2022 data, as embedded in EPA CHP Calculator v3.5</t>
  </si>
  <si>
    <t xml:space="preserve">Reference</t>
  </si>
  <si>
    <t xml:space="preserve">EPA AVERT Tool: https://www.epa.gov/avert</t>
  </si>
  <si>
    <t xml:space="preserve">Comparison — U.S. Average</t>
  </si>
  <si>
    <t xml:space="preserve">~786 lb CO₂/MWh (AVERT national average 2022)</t>
  </si>
  <si>
    <t xml:space="preserve">Key implication</t>
  </si>
  <si>
    <t xml:space="preserve">New England's grid is already relatively clean — 547 lb/MWh vs. 786 lb/MWh national. This reduces the CO₂ credit VRG receives for displacing grid electricity, making the net CO₂ position worse than it would be in a dirtier grid region.</t>
  </si>
  <si>
    <t xml:space="preserve">SHEET 3: GHG EMISSIONS CALCULATIONS — EPA CHP CALCULATOR METHODOLOGY</t>
  </si>
  <si>
    <t xml:space="preserve">ASSUMPTION</t>
  </si>
  <si>
    <t xml:space="preserve">VALUE</t>
  </si>
  <si>
    <t xml:space="preserve">UNIT</t>
  </si>
  <si>
    <t xml:space="preserve">SOURCE</t>
  </si>
  <si>
    <t xml:space="preserve">Biomass energy input (from VRG-AS-8)</t>
  </si>
  <si>
    <t xml:space="preserve">kWh/hr</t>
  </si>
  <si>
    <t xml:space="preserve">VRG-AS-8: 'Thermal Biomass 2500kg/hr with 46% moisture content'</t>
  </si>
  <si>
    <t xml:space="preserve">Electrical output — engines (from VRG-AS-8)</t>
  </si>
  <si>
    <t xml:space="preserve">VRG-AS-8: 'Electric – 3 Gensets: 2,200 kWh'</t>
  </si>
  <si>
    <t xml:space="preserve">Thermal recovery — internal (from VRG-AS-8)</t>
  </si>
  <si>
    <t xml:space="preserve">kW</t>
  </si>
  <si>
    <t xml:space="preserve">VRG-AS-8: 'Thermal – 3 Gensets &amp; ORC Generator heat recovery: 1,512'</t>
  </si>
  <si>
    <t xml:space="preserve">Operating hours per year (conservative)</t>
  </si>
  <si>
    <t xml:space="preserve">Permit imposes no engine hour cap; 8,000 conservative; 8,760 = full year</t>
  </si>
  <si>
    <t xml:space="preserve">CO₂ factor — woody biomass</t>
  </si>
  <si>
    <t xml:space="preserve">lb/MMBtu</t>
  </si>
  <si>
    <t xml:space="preserve">40 C.F.R. Part 98, Subpart C, Table C-1</t>
  </si>
  <si>
    <t xml:space="preserve">Grid CO₂ factor — AVERT New England</t>
  </si>
  <si>
    <t xml:space="preserve">lb CO₂/MWh</t>
  </si>
  <si>
    <t xml:space="preserve">EPA AVERT 2022 data (New England region), CHP Calculator v3.5</t>
  </si>
  <si>
    <t xml:space="preserve">CO₂ factor — new CCGT (Act 179 baseline)</t>
  </si>
  <si>
    <t xml:space="preserve">Conservative estimate for new combined-cycle gas turbine. EPA eGRID reports CCGT at ~800-900 lb/MWh; 850 used here.</t>
  </si>
  <si>
    <t xml:space="preserve">Biomass HHV (heat content)</t>
  </si>
  <si>
    <t xml:space="preserve">EPA CHP Calculator v3.5 default; Factors sheet named range 'heatcontentwood'</t>
  </si>
  <si>
    <t xml:space="preserve">Boiler efficiency (displaced, if applicable)</t>
  </si>
  <si>
    <t xml:space="preserve">fraction</t>
  </si>
  <si>
    <t xml:space="preserve">EPA CHP Calculator v3.5 default for natural gas boiler</t>
  </si>
  <si>
    <t xml:space="preserve">Natural gas CO₂ factor (boiler, if applicable)</t>
  </si>
  <si>
    <t xml:space="preserve">  SECTION A: BIOMASS FUEL INPUT</t>
  </si>
  <si>
    <t xml:space="preserve">Calculation</t>
  </si>
  <si>
    <t xml:space="preserve">Result</t>
  </si>
  <si>
    <t xml:space="preserve">Formula / Notes</t>
  </si>
  <si>
    <t xml:space="preserve">A1</t>
  </si>
  <si>
    <t xml:space="preserve">Biomass energy input per hour</t>
  </si>
  <si>
    <t xml:space="preserve">MMBtu/hr</t>
  </si>
  <si>
    <t xml:space="preserve"> =D5 kwh/hr × 3,412.14 Btu/kWh ÷ 1,000,000. D5 = 6,175 kWh from VRG-AS-8.</t>
  </si>
  <si>
    <t xml:space="preserve">A2</t>
  </si>
  <si>
    <t xml:space="preserve">Annual biomass fuel consumption</t>
  </si>
  <si>
    <t xml:space="preserve">MMBtu/yr</t>
  </si>
  <si>
    <t xml:space="preserve"> =A1 (mmbtu/hr) × D8 (8,000 hrs/yr operating hours).</t>
  </si>
  <si>
    <t xml:space="preserve">A3</t>
  </si>
  <si>
    <t xml:space="preserve">Electrical efficiency (HHV)</t>
  </si>
  <si>
    <t xml:space="preserve"> =D6 (2,200 kwe) ÷ D5 (6,175 kWh biomass input). Result: 35.6%. Source: VRG-AS-8.</t>
  </si>
  <si>
    <t xml:space="preserve">A4</t>
  </si>
  <si>
    <t xml:space="preserve">Heat rate</t>
  </si>
  <si>
    <t xml:space="preserve">Btu/kWh HHV</t>
  </si>
  <si>
    <t xml:space="preserve"> =3,412.14 btu/kwh ÷ electrical efficiency. Standard engineering conversion.</t>
  </si>
  <si>
    <t xml:space="preserve">  SECTION B: ELECTRICITY GENERATION</t>
  </si>
  <si>
    <t xml:space="preserve">B1</t>
  </si>
  <si>
    <t xml:space="preserve">Annual electricity generated</t>
  </si>
  <si>
    <t xml:space="preserve">MWh/yr</t>
  </si>
  <si>
    <t xml:space="preserve"> =D6 (2,200 kwe) × D8 (8,000 hrs) ÷ 1,000.</t>
  </si>
  <si>
    <t xml:space="preserve">B2</t>
  </si>
  <si>
    <t xml:space="preserve">Displaced grid electricity</t>
  </si>
  <si>
    <t xml:space="preserve"> =b1. assumes all chp output displaces grid electricity (no on-site load reduction).</t>
  </si>
  <si>
    <t xml:space="preserve">  SECTION C: CO₂ EMISSIONS — EPA CHP CALCULATOR METHODOLOGY</t>
  </si>
  <si>
    <t xml:space="preserve">C1</t>
  </si>
  <si>
    <t xml:space="preserve">Gross CO₂ from biomass combustion</t>
  </si>
  <si>
    <t xml:space="preserve">tons CO₂/yr</t>
  </si>
  <si>
    <t xml:space="preserve"> =A2 (mmbtu/yr) × D9 (206.7 lb CO₂/MMBtu) ÷ 2,000 lb/ton. Factor from 40 C.F.R. Part 98, Table C-1.</t>
  </si>
  <si>
    <t xml:space="preserve">C2</t>
  </si>
  <si>
    <t xml:space="preserve">Displaced grid CO₂</t>
  </si>
  <si>
    <t xml:space="preserve"> =B1 (mwh/yr) × D10 (547 lb CO₂/MWh AVERT New England) ÷ 2,000. This is the emissions credit for displacing grid electricity.</t>
  </si>
  <si>
    <t xml:space="preserve">C3</t>
  </si>
  <si>
    <t xml:space="preserve">Displaced boiler CO₂ (external heat delivery)</t>
  </si>
  <si>
    <t xml:space="preserve"> =0 vrg uses all recovered heat internally. no boiler fuel is displaced. vrg-as-8 shows internal use only for biomass drying and orc drive.</t>
  </si>
  <si>
    <t xml:space="preserve">C4</t>
  </si>
  <si>
    <t xml:space="preserve">NET CO₂ — Scenario 1: Internal heat only (VRG actual)</t>
  </si>
  <si>
    <t xml:space="preserve"> =C1 − C2 − C3. Net position: POSITIVE = net emitter. This is the correct scenario for VRG as designed.</t>
  </si>
  <si>
    <t xml:space="preserve">C5</t>
  </si>
  <si>
    <t xml:space="preserve">Displaced boiler CO₂ IF heat delivered externally</t>
  </si>
  <si>
    <t xml:space="preserve"> =D7 kw thermal × D8 hrs × 3412 Btu/kWh ÷ 1e6 ÷ D13 boiler eff × D14 NG factor ÷ 2000. Hypothetical only — VRG does not deliver heat externally.</t>
  </si>
  <si>
    <t xml:space="preserve">C6</t>
  </si>
  <si>
    <t xml:space="preserve">NET CO₂ — Scenario 2: IF heat delivered externally (hypothetical)</t>
  </si>
  <si>
    <t xml:space="preserve"> =C1 − C2 − C5 (hypothetical). Even with full thermal credit, VRG remains a net CO₂ emitter. This scenario does not reflect VRG's design.</t>
  </si>
  <si>
    <t xml:space="preserve">  SECTION D: ACT 179 COMPLIANCE — 50% LIFECYCLE GHG REDUCTION vs. NEW CCGT</t>
  </si>
  <si>
    <t xml:space="preserve">D1</t>
  </si>
  <si>
    <t xml:space="preserve">Equivalent CCGT CO₂ for same electricity output</t>
  </si>
  <si>
    <t xml:space="preserve"> =B1 (mwh/yr) × D11 (850 lb CO₂/MWh new CCGT) ÷ 2,000. Act 179 requires comparison to a new combined-cycle natural gas plant. 850 lb/MWh is conservative for a new efficient CCGT.</t>
  </si>
  <si>
    <t xml:space="preserve">D2</t>
  </si>
  <si>
    <t xml:space="preserve">VRG gross stack CO₂ (biomass combustion)</t>
  </si>
  <si>
    <t xml:space="preserve"> =c1. stack co₂ from burning biomass. this is the gross emission before any credits. source: 40 c.f.r. part 98, table c-1 at 206.7 lb/mmbtu.</t>
  </si>
  <si>
    <t xml:space="preserve">D3</t>
  </si>
  <si>
    <t xml:space="preserve">VRG gross CO₂ vs. CCGT baseline (tons excess)</t>
  </si>
  <si>
    <t xml:space="preserve"> =D2 − D1. Positive = VRG emits MORE than CCGT baseline. Act 179 requires VRG to emit 50% LESS than the CCGT.</t>
  </si>
  <si>
    <t xml:space="preserve">D4</t>
  </si>
  <si>
    <t xml:space="preserve">VRG gross reduction vs. CCGT baseline (%)</t>
  </si>
  <si>
    <t xml:space="preserve"> =(D1 − D2) ÷ D1. Negative = VRG emissions EXCEED the CCGT baseline. Act 179 requires this to be ≥ +50% (i.e., ≥ 0.50).)</t>
  </si>
  <si>
    <t xml:space="preserve">D5</t>
  </si>
  <si>
    <t xml:space="preserve">Act 179 threshold required</t>
  </si>
  <si>
    <t xml:space="preserve">fraction (50%)</t>
  </si>
  <si>
    <t xml:space="preserve">30 V.S.A. §8005(b)(3): '50 percent net lifecycle greenhouse gas emissions reduction relative to the lifecycle emissions from the combined operation of a new combined-cycle natural gas plant.'</t>
  </si>
  <si>
    <t xml:space="preserve">D6</t>
  </si>
  <si>
    <t xml:space="preserve">VRG net CO₂ (after grid credit) vs. CCGT</t>
  </si>
  <si>
    <t xml:space="preserve"> =C4 (net co₂ after grid credit) ÷ D1 (CCGT baseline). Result: VRG's net position relative to CCGT. Act 179 requires this to be ≤ 0.50 (50% of CCGT emissions).</t>
  </si>
  <si>
    <t xml:space="preserve">D7</t>
  </si>
  <si>
    <t xml:space="preserve">ACT 179 THRESHOLD MET? (Stack emissions basis)</t>
  </si>
  <si>
    <t xml:space="preserve">Pass/Fail</t>
  </si>
  <si>
    <t xml:space="preserve">If D4 ≥ 0.50, VRG meets the 50% reduction threshold on a gross stack basis. Lifecycle emissions (transport, forest carbon) would make this worse.</t>
  </si>
  <si>
    <t xml:space="preserve">RESULT: VRG CANNOT MEET ACT 179'S 50% LIFECYCLE GHG REDUCTION REQUIREMENT
VRG's biomass combustion emits CO₂ at 206.7 lb/MMBtu — essentially the same rate as coal. On a gross stack basis, VRG emits approximately 17,421 tons CO₂/yr vs. 7,480 tons for an equivalent new CCGT — a 133% INCREASE, not a 50% reduction. Even after crediting displaced grid electricity, VRG remains a net emitter of ~12,607 tons CO₂/yr. VRG has not completed the lifecycle analysis Act 179 requires.</t>
  </si>
  <si>
    <t xml:space="preserve">  SECTION E: SENSITIVITY — FULL-YEAR OPERATION (8,760 HRS/YR)</t>
  </si>
  <si>
    <t xml:space="preserve">8,000 hrs/yr</t>
  </si>
  <si>
    <t xml:space="preserve">8,760 hrs/yr</t>
  </si>
  <si>
    <t xml:space="preserve">Notes</t>
  </si>
  <si>
    <t xml:space="preserve">Electricity generated</t>
  </si>
  <si>
    <t xml:space="preserve">Biomass fuel input</t>
  </si>
  <si>
    <t xml:space="preserve">Gross CO₂ — biomass</t>
  </si>
  <si>
    <t xml:space="preserve">Net CO₂</t>
  </si>
  <si>
    <t xml:space="preserve">CCGT baseline CO₂</t>
  </si>
  <si>
    <t xml:space="preserve">At full-year operation (8,760 hrs/yr), gross CO₂ emissions rise to ~19,089 tons/yr and net CO₂ rises to ~13,813 tons/yr. The facility fails the Act 179 GHG threshold regardless of assumed operating hours.</t>
  </si>
  <si>
    <t xml:space="preserve">SHEET 4: LEGAL AND REGULATORY BASIS</t>
  </si>
  <si>
    <t xml:space="preserve">  VERMONT ACT 179 OF 2024 — GHG REQUIREMENT</t>
  </si>
  <si>
    <t xml:space="preserve">Statute</t>
  </si>
  <si>
    <t xml:space="preserve">30 V.S.A. §8005(b)(3)</t>
  </si>
  <si>
    <t xml:space="preserve">Full text</t>
  </si>
  <si>
    <t xml:space="preserve">"No new wood biomass electricity generation facility or wood biomass combined heat and power facility coming into service after January 1, 2023 shall be eligible to satisfy any requirements of this section and section 8004 of this title unless that facility achieves 60 percent overall efficiency and at least a 50 percent net lifecycle greenhouse gas emissions reduction relative to the lifecycle emissions from the combined operation of a new combined-cycle natural gas plant using the most efficient commercially available technology."</t>
  </si>
  <si>
    <t xml:space="preserve">Two Requirements</t>
  </si>
  <si>
    <t xml:space="preserve">BOTH must be satisfied: (1) 60% efficiency AND (2) 50% net lifecycle GHG reduction.</t>
  </si>
  <si>
    <t xml:space="preserve">VRG Status — Efficiency</t>
  </si>
  <si>
    <t xml:space="preserve">Claimed via Exhibit VRG-AS-8. Deficiencies detailed in companion comments.</t>
  </si>
  <si>
    <t xml:space="preserve">VRG Status — GHG</t>
  </si>
  <si>
    <t xml:space="preserve">NOT MET. VRG witness Dell'Olio testified: "We have not completed a greenhouse gas life-cycle analysis." (Evidentiary Hearing Transcript, Case No. 24-2797-PET). This analysis shows VRG's stack emissions exceed the CCGT baseline by 133%.</t>
  </si>
  <si>
    <t xml:space="preserve">  30 V.S.A. §248(b)(11)(B) — HIGHEST EFFICIENCY STANDARD</t>
  </si>
  <si>
    <t xml:space="preserve">30 V.S.A. §248(b)(11)(B)</t>
  </si>
  <si>
    <t xml:space="preserve">Requirement</t>
  </si>
  <si>
    <t xml:space="preserve">The Commission must find the project will "achieve the highest design system efficiency that is commercially available, feasible, and cost-effective for the type and design of the proposed facility."</t>
  </si>
  <si>
    <t xml:space="preserve">Standard</t>
  </si>
  <si>
    <t xml:space="preserve">MAXIMIZATION standard — not a minimum threshold. VRG must show it is using the BEST available design.</t>
  </si>
  <si>
    <t xml:space="preserve">VRG Status</t>
  </si>
  <si>
    <t xml:space="preserve">No analysis in the record demonstrates VRG's design represents the highest achievable efficiency. Published literature shows comparable CHP systems achieve 70-74% overall efficiency when heat is delivered externally. VRG delivers no heat externally.</t>
  </si>
  <si>
    <t xml:space="preserve">  EPA CO₂ REPORTING RULE — 40 C.F.R. PART 98</t>
  </si>
  <si>
    <t xml:space="preserve">Regulation</t>
  </si>
  <si>
    <t xml:space="preserve">Subpart</t>
  </si>
  <si>
    <t xml:space="preserve">Table</t>
  </si>
  <si>
    <t xml:space="preserve">Table C-1 — Default CO₂ Emission Factors</t>
  </si>
  <si>
    <t xml:space="preserve">Woody Biomass Factor</t>
  </si>
  <si>
    <t xml:space="preserve">206.7 lb CO₂ per MMBtu (HHV) — the factor used in all calculations in this exhibit</t>
  </si>
  <si>
    <t xml:space="preserve">FR Citation</t>
  </si>
  <si>
    <t xml:space="preserve">74 Fed. Reg. 56374 (Oct. 30, 2009); amended through 86 Fed. Reg. 55318 (Oct. 6, 2021)</t>
  </si>
  <si>
    <t xml:space="preserve">EPA Tool</t>
  </si>
  <si>
    <t xml:space="preserve">EPA CHP Energy and Emissions Savings Calculator v3.5 (October 2023) uses this same factor. Named range 'co2wood' in Factors sheet = 206.7 lb/MMBtu.</t>
  </si>
  <si>
    <t xml:space="preserve">Available at</t>
  </si>
  <si>
    <t xml:space="preserve">https://www.epa.gov/chp/chp-tools</t>
  </si>
  <si>
    <t xml:space="preserve">  VERMONT NSSEP PRECEDENT — In re North Springfield Sustainable Energy Project</t>
  </si>
  <si>
    <t xml:space="preserve">Citation</t>
  </si>
  <si>
    <t xml:space="preserve">Vermont Public Service Board, Docket No. 7833 (Feb. 11, 2014)</t>
  </si>
  <si>
    <t xml:space="preserve">Holding</t>
  </si>
  <si>
    <t xml:space="preserve">PSB denied CPG for 35 MW biomass plant, finding: "operation of the Project would interfere with the State's ability to meet these statutory goals as a result of the large annual releases of greenhouse gases that would result from combustion of the wood fuel."</t>
  </si>
  <si>
    <t xml:space="preserve">On thermal efficiency</t>
  </si>
  <si>
    <t xml:space="preserve">"Our concerns over the annual greenhouse gas emissions from the Project are deepened by the expected low level of thermal efficiency at which the Project would operate."</t>
  </si>
  <si>
    <t xml:space="preserve">On carbon accounting</t>
  </si>
  <si>
    <t xml:space="preserve">"NSSEP's own witness, Mr. Ingold, acknowledged that it was important to understand when the Project would have a beneficial carbon outcome, and admitted that NSSEP had not undertaken any analysis to reach that understanding."</t>
  </si>
  <si>
    <t xml:space="preserve">Relevance to VRG</t>
  </si>
  <si>
    <t xml:space="preserve">VRG witness Dell'Olio made essentially the same admission. Act 179 now codifies the PSB's concern by requiring a completed lifecycle GHG analysis as a condition of eligibility. VRG has not satisfied this requirement.</t>
  </si>
  <si>
    <t xml:space="preserve">  EPA CHP CALCULATOR — TOOL LIMITATIONS AND APPROPRIATE USE</t>
  </si>
  <si>
    <t xml:space="preserve">Tool</t>
  </si>
  <si>
    <t xml:space="preserve">EPA CHP Energy and Emissions Savings Calculator, Version 3.5 (October 2023)</t>
  </si>
  <si>
    <t xml:space="preserve">Disclaimer</t>
  </si>
  <si>
    <t xml:space="preserve">"The results generated by the CHP Energy and Emissions Savings Calculator are intended for educational and outreach purposes only; it is not designed for use in developing emission inventories or preparing air permit applications."</t>
  </si>
  <si>
    <t xml:space="preserve">Use in this exhibit</t>
  </si>
  <si>
    <t xml:space="preserve">This exhibit uses the tool's methodology and emission factors to demonstrate the scale of VRG's GHG emissions and the impossibility of meeting Act 179's 50% reduction requirement. The calculations are transparent and reproducible.</t>
  </si>
  <si>
    <t xml:space="preserve">Carbon neutrality</t>
  </si>
  <si>
    <t xml:space="preserve">The EPA tool does NOT treat wood as carbon neutral. It assigns woody biomass a CO₂ factor of 206.7 lb/MMBtu from 40 C.F.R. Part 98 — the same mandatory reporting rule that applies to industrial emitters. This exhibit applies those factors consistently.</t>
  </si>
</sst>
</file>

<file path=xl/styles.xml><?xml version="1.0" encoding="utf-8"?>
<styleSheet xmlns="http://schemas.openxmlformats.org/spreadsheetml/2006/main">
  <numFmts count="7">
    <numFmt numFmtId="164" formatCode="General"/>
    <numFmt numFmtId="165" formatCode="0.0"/>
    <numFmt numFmtId="166" formatCode="0.0\×"/>
    <numFmt numFmtId="167" formatCode="#,##0"/>
    <numFmt numFmtId="168" formatCode="#,##0.0"/>
    <numFmt numFmtId="169" formatCode="0.0%"/>
    <numFmt numFmtId="170" formatCode="@"/>
  </numFmts>
  <fonts count="19">
    <font>
      <sz val="11"/>
      <color theme="1"/>
      <name val="Calibri"/>
      <family val="2"/>
      <charset val="1"/>
    </font>
    <font>
      <sz val="10"/>
      <name val="Arial"/>
      <family val="0"/>
    </font>
    <font>
      <sz val="10"/>
      <name val="Arial"/>
      <family val="0"/>
    </font>
    <font>
      <sz val="10"/>
      <name val="Arial"/>
      <family val="0"/>
    </font>
    <font>
      <b val="true"/>
      <sz val="16"/>
      <color rgb="FFFFFFFF"/>
      <name val="Arial"/>
      <family val="0"/>
      <charset val="1"/>
    </font>
    <font>
      <b val="true"/>
      <sz val="11"/>
      <color rgb="FF1F3864"/>
      <name val="Arial"/>
      <family val="0"/>
      <charset val="1"/>
    </font>
    <font>
      <b val="true"/>
      <sz val="10"/>
      <color rgb="FF000000"/>
      <name val="Arial"/>
      <family val="0"/>
      <charset val="1"/>
    </font>
    <font>
      <sz val="10"/>
      <color rgb="FF000000"/>
      <name val="Arial"/>
      <family val="0"/>
      <charset val="1"/>
    </font>
    <font>
      <b val="true"/>
      <sz val="11"/>
      <color rgb="FFFFFFFF"/>
      <name val="Arial"/>
      <family val="0"/>
      <charset val="1"/>
    </font>
    <font>
      <b val="true"/>
      <sz val="10"/>
      <color rgb="FFFFFFFF"/>
      <name val="Arial"/>
      <family val="0"/>
      <charset val="1"/>
    </font>
    <font>
      <i val="true"/>
      <sz val="10"/>
      <color rgb="FF595959"/>
      <name val="Arial"/>
      <family val="0"/>
      <charset val="1"/>
    </font>
    <font>
      <b val="true"/>
      <sz val="12"/>
      <color rgb="FFFFFFFF"/>
      <name val="Arial"/>
      <family val="0"/>
      <charset val="1"/>
    </font>
    <font>
      <b val="true"/>
      <sz val="10"/>
      <color rgb="FF1F4E79"/>
      <name val="Arial"/>
      <family val="0"/>
      <charset val="1"/>
    </font>
    <font>
      <sz val="9"/>
      <color rgb="FF404040"/>
      <name val="Arial"/>
      <family val="0"/>
      <charset val="1"/>
    </font>
    <font>
      <sz val="9"/>
      <color rgb="FF000000"/>
      <name val="Arial"/>
      <family val="0"/>
      <charset val="1"/>
    </font>
    <font>
      <b val="true"/>
      <sz val="10"/>
      <color rgb="FFC00000"/>
      <name val="Arial"/>
      <family val="0"/>
      <charset val="1"/>
    </font>
    <font>
      <sz val="10"/>
      <color rgb="FFC00000"/>
      <name val="Arial"/>
      <family val="0"/>
      <charset val="1"/>
    </font>
    <font>
      <sz val="10"/>
      <color rgb="FF1F4E79"/>
      <name val="Arial"/>
      <family val="0"/>
      <charset val="1"/>
    </font>
    <font>
      <b val="true"/>
      <sz val="10"/>
      <color rgb="FF70AD47"/>
      <name val="Arial"/>
      <family val="0"/>
      <charset val="1"/>
    </font>
  </fonts>
  <fills count="13">
    <fill>
      <patternFill patternType="none"/>
    </fill>
    <fill>
      <patternFill patternType="gray125"/>
    </fill>
    <fill>
      <patternFill patternType="solid">
        <fgColor rgb="FF1F3864"/>
        <bgColor rgb="FF1F4E79"/>
      </patternFill>
    </fill>
    <fill>
      <patternFill patternType="solid">
        <fgColor rgb="FFD9E1F2"/>
        <bgColor rgb="FFE2EFDA"/>
      </patternFill>
    </fill>
    <fill>
      <patternFill patternType="solid">
        <fgColor rgb="FF2E5596"/>
        <bgColor rgb="FF1F4E79"/>
      </patternFill>
    </fill>
    <fill>
      <patternFill patternType="solid">
        <fgColor rgb="FFC00000"/>
        <bgColor rgb="FF800000"/>
      </patternFill>
    </fill>
    <fill>
      <patternFill patternType="solid">
        <fgColor rgb="FFF2F2F2"/>
        <bgColor rgb="FFE2EFDA"/>
      </patternFill>
    </fill>
    <fill>
      <patternFill patternType="solid">
        <fgColor rgb="FF7F6000"/>
        <bgColor rgb="FF595959"/>
      </patternFill>
    </fill>
    <fill>
      <patternFill patternType="solid">
        <fgColor rgb="FFFFFFFF"/>
        <bgColor rgb="FFF2F2F2"/>
      </patternFill>
    </fill>
    <fill>
      <patternFill patternType="solid">
        <fgColor rgb="FFFFE699"/>
        <bgColor rgb="FFFFF2CC"/>
      </patternFill>
    </fill>
    <fill>
      <patternFill patternType="solid">
        <fgColor rgb="FFFFF2CC"/>
        <bgColor rgb="FFF2F2F2"/>
      </patternFill>
    </fill>
    <fill>
      <patternFill patternType="solid">
        <fgColor rgb="FFFFC7CE"/>
        <bgColor rgb="FFFFE699"/>
      </patternFill>
    </fill>
    <fill>
      <patternFill patternType="solid">
        <fgColor rgb="FFE2EFDA"/>
        <bgColor rgb="FFF2F2F2"/>
      </patternFill>
    </fill>
  </fills>
  <borders count="7">
    <border diagonalUp="false" diagonalDown="false">
      <left/>
      <right/>
      <top/>
      <bottom/>
      <diagonal/>
    </border>
    <border diagonalUp="false" diagonalDown="false">
      <left style="thick">
        <color rgb="FF1F3864"/>
      </left>
      <right/>
      <top style="thick">
        <color rgb="FF1F3864"/>
      </top>
      <bottom/>
      <diagonal/>
    </border>
    <border diagonalUp="false" diagonalDown="false">
      <left style="medium">
        <color rgb="FF1F3864"/>
      </left>
      <right/>
      <top style="medium">
        <color rgb="FF1F3864"/>
      </top>
      <bottom style="medium">
        <color rgb="FF1F3864"/>
      </bottom>
      <diagonal/>
    </border>
    <border diagonalUp="false" diagonalDown="false">
      <left style="thin">
        <color rgb="FF999999"/>
      </left>
      <right style="thin">
        <color rgb="FF999999"/>
      </right>
      <top style="thin">
        <color rgb="FF999999"/>
      </top>
      <bottom style="thin">
        <color rgb="FF999999"/>
      </bottom>
      <diagonal/>
    </border>
    <border diagonalUp="false" diagonalDown="false">
      <left style="thin">
        <color rgb="FF999999"/>
      </left>
      <right/>
      <top style="thin">
        <color rgb="FF999999"/>
      </top>
      <bottom style="thin">
        <color rgb="FF999999"/>
      </bottom>
      <diagonal/>
    </border>
    <border diagonalUp="false" diagonalDown="false">
      <left style="medium">
        <color rgb="FF1F3864"/>
      </left>
      <right style="medium">
        <color rgb="FF1F3864"/>
      </right>
      <top style="medium">
        <color rgb="FF1F3864"/>
      </top>
      <bottom style="medium">
        <color rgb="FF1F3864"/>
      </bottom>
      <diagonal/>
    </border>
    <border diagonalUp="false" diagonalDown="false">
      <left style="thick">
        <color rgb="FF1F3864"/>
      </left>
      <right style="thick">
        <color rgb="FF1F3864"/>
      </right>
      <top style="thick">
        <color rgb="FF1F3864"/>
      </top>
      <bottom style="thick">
        <color rgb="FF1F3864"/>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77">
    <xf numFmtId="164" fontId="0" fillId="0" borderId="0" xfId="0" applyFont="false" applyBorder="false" applyAlignment="false" applyProtection="false">
      <alignment horizontal="general" vertical="bottom" textRotation="0" wrapText="false" indent="0" shrinkToFit="false"/>
      <protection locked="true" hidden="false"/>
    </xf>
    <xf numFmtId="164" fontId="0" fillId="0" borderId="0" xfId="0" applyFont="false" applyBorder="false" applyAlignment="true" applyProtection="true">
      <alignment horizontal="general" vertical="bottom" textRotation="0" wrapText="false" indent="0" shrinkToFit="false"/>
      <protection locked="true" hidden="false"/>
    </xf>
    <xf numFmtId="164" fontId="4" fillId="2" borderId="1" xfId="0" applyFont="true" applyBorder="true" applyAlignment="true" applyProtection="true">
      <alignment horizontal="center" vertical="center" textRotation="0" wrapText="true" indent="0" shrinkToFit="false"/>
      <protection locked="true" hidden="false"/>
    </xf>
    <xf numFmtId="164" fontId="5" fillId="3" borderId="2" xfId="0" applyFont="true" applyBorder="true" applyAlignment="true" applyProtection="true">
      <alignment horizontal="center" vertical="center" textRotation="0" wrapText="true" indent="0" shrinkToFit="false"/>
      <protection locked="true" hidden="false"/>
    </xf>
    <xf numFmtId="164" fontId="6" fillId="3" borderId="3" xfId="0" applyFont="true" applyBorder="true" applyAlignment="true" applyProtection="true">
      <alignment horizontal="right" vertical="center" textRotation="0" wrapText="false" indent="0" shrinkToFit="false"/>
      <protection locked="true" hidden="false"/>
    </xf>
    <xf numFmtId="164" fontId="7" fillId="0" borderId="4" xfId="0" applyFont="true" applyBorder="true" applyAlignment="true" applyProtection="true">
      <alignment horizontal="left" vertical="center" textRotation="0" wrapText="true" indent="0" shrinkToFit="false"/>
      <protection locked="true" hidden="false"/>
    </xf>
    <xf numFmtId="164" fontId="8" fillId="4" borderId="5" xfId="0" applyFont="true" applyBorder="true" applyAlignment="true" applyProtection="true">
      <alignment horizontal="left" vertical="center" textRotation="0" wrapText="false" indent="0" shrinkToFit="false"/>
      <protection locked="true" hidden="false"/>
    </xf>
    <xf numFmtId="164" fontId="9" fillId="5" borderId="3" xfId="0" applyFont="true" applyBorder="true" applyAlignment="true" applyProtection="true">
      <alignment horizontal="center" vertical="center" textRotation="0" wrapText="false" indent="0" shrinkToFit="false"/>
      <protection locked="true" hidden="false"/>
    </xf>
    <xf numFmtId="164" fontId="9" fillId="5" borderId="4" xfId="0" applyFont="true" applyBorder="true" applyAlignment="true" applyProtection="true">
      <alignment horizontal="left" vertical="center" textRotation="0" wrapText="false" indent="0" shrinkToFit="false"/>
      <protection locked="true" hidden="false"/>
    </xf>
    <xf numFmtId="164" fontId="7" fillId="6" borderId="3" xfId="0" applyFont="true" applyBorder="true" applyAlignment="true" applyProtection="true">
      <alignment horizontal="left" vertical="center" textRotation="0" wrapText="false" indent="0" shrinkToFit="false"/>
      <protection locked="true" hidden="false"/>
    </xf>
    <xf numFmtId="164" fontId="7" fillId="6" borderId="4" xfId="0" applyFont="true" applyBorder="true" applyAlignment="true" applyProtection="true">
      <alignment horizontal="left" vertical="center" textRotation="0" wrapText="true" indent="0" shrinkToFit="false"/>
      <protection locked="true" hidden="false"/>
    </xf>
    <xf numFmtId="164" fontId="9" fillId="4" borderId="3" xfId="0" applyFont="true" applyBorder="true" applyAlignment="true" applyProtection="true">
      <alignment horizontal="center" vertical="center" textRotation="0" wrapText="false" indent="0" shrinkToFit="false"/>
      <protection locked="true" hidden="false"/>
    </xf>
    <xf numFmtId="164" fontId="9" fillId="4" borderId="4" xfId="0" applyFont="true" applyBorder="true" applyAlignment="true" applyProtection="true">
      <alignment horizontal="left" vertical="center" textRotation="0" wrapText="false" indent="0" shrinkToFit="false"/>
      <protection locked="true" hidden="false"/>
    </xf>
    <xf numFmtId="164" fontId="9" fillId="7" borderId="3" xfId="0" applyFont="true" applyBorder="true" applyAlignment="true" applyProtection="true">
      <alignment horizontal="center" vertical="center" textRotation="0" wrapText="false" indent="0" shrinkToFit="false"/>
      <protection locked="true" hidden="false"/>
    </xf>
    <xf numFmtId="164" fontId="9" fillId="7" borderId="4" xfId="0" applyFont="true" applyBorder="true" applyAlignment="true" applyProtection="true">
      <alignment horizontal="left" vertical="center" textRotation="0" wrapText="false" indent="0" shrinkToFit="false"/>
      <protection locked="true" hidden="false"/>
    </xf>
    <xf numFmtId="164" fontId="10" fillId="0" borderId="3" xfId="0" applyFont="true" applyBorder="true" applyAlignment="true" applyProtection="true">
      <alignment horizontal="left" vertical="center" textRotation="0" wrapText="true" indent="0" shrinkToFit="false"/>
      <protection locked="true" hidden="false"/>
    </xf>
    <xf numFmtId="164" fontId="11" fillId="2" borderId="2" xfId="0" applyFont="true" applyBorder="true" applyAlignment="true" applyProtection="true">
      <alignment horizontal="center" vertical="center" textRotation="0" wrapText="false" indent="0" shrinkToFit="false"/>
      <protection locked="true" hidden="false"/>
    </xf>
    <xf numFmtId="164" fontId="9" fillId="4" borderId="5" xfId="0" applyFont="true" applyBorder="true" applyAlignment="true" applyProtection="true">
      <alignment horizontal="center" vertical="center" textRotation="0" wrapText="false" indent="0" shrinkToFit="false"/>
      <protection locked="true" hidden="false"/>
    </xf>
    <xf numFmtId="164" fontId="6" fillId="3" borderId="3" xfId="0" applyFont="true" applyBorder="true" applyAlignment="true" applyProtection="true">
      <alignment horizontal="center" vertical="center" textRotation="0" wrapText="false" indent="0" shrinkToFit="false"/>
      <protection locked="true" hidden="false"/>
    </xf>
    <xf numFmtId="164" fontId="6" fillId="3" borderId="3" xfId="0" applyFont="true" applyBorder="true" applyAlignment="true" applyProtection="true">
      <alignment horizontal="left" vertical="center" textRotation="0" wrapText="true" indent="0" shrinkToFit="false"/>
      <protection locked="true" hidden="false"/>
    </xf>
    <xf numFmtId="164" fontId="12" fillId="0" borderId="3" xfId="0" applyFont="true" applyBorder="true" applyAlignment="true" applyProtection="true">
      <alignment horizontal="center" vertical="center" textRotation="0" wrapText="true" indent="0" shrinkToFit="false"/>
      <protection locked="true" hidden="false"/>
    </xf>
    <xf numFmtId="164" fontId="7" fillId="0" borderId="3" xfId="0" applyFont="true" applyBorder="true" applyAlignment="true" applyProtection="true">
      <alignment horizontal="center" vertical="center" textRotation="0" wrapText="true" indent="0" shrinkToFit="false"/>
      <protection locked="true" hidden="false"/>
    </xf>
    <xf numFmtId="164" fontId="13" fillId="0" borderId="3" xfId="0" applyFont="true" applyBorder="true" applyAlignment="true" applyProtection="true">
      <alignment horizontal="left" vertical="center" textRotation="0" wrapText="true" indent="0" shrinkToFit="false"/>
      <protection locked="true" hidden="false"/>
    </xf>
    <xf numFmtId="164" fontId="8" fillId="4" borderId="5" xfId="0" applyFont="true" applyBorder="true" applyAlignment="true" applyProtection="true">
      <alignment horizontal="center" vertical="center" textRotation="0" wrapText="false" indent="0" shrinkToFit="false"/>
      <protection locked="true" hidden="false"/>
    </xf>
    <xf numFmtId="164" fontId="8" fillId="4" borderId="5" xfId="0" applyFont="true" applyBorder="true" applyAlignment="true" applyProtection="true">
      <alignment horizontal="center" vertical="center" textRotation="0" wrapText="true" indent="0" shrinkToFit="false"/>
      <protection locked="true" hidden="false"/>
    </xf>
    <xf numFmtId="165" fontId="7" fillId="6" borderId="3" xfId="0" applyFont="true" applyBorder="true" applyAlignment="true" applyProtection="true">
      <alignment horizontal="center" vertical="center" textRotation="0" wrapText="false" indent="0" shrinkToFit="false"/>
      <protection locked="true" hidden="false"/>
    </xf>
    <xf numFmtId="166" fontId="7" fillId="6" borderId="3" xfId="0" applyFont="true" applyBorder="true" applyAlignment="true" applyProtection="true">
      <alignment horizontal="center" vertical="center" textRotation="0" wrapText="false" indent="0" shrinkToFit="false"/>
      <protection locked="true" hidden="false"/>
    </xf>
    <xf numFmtId="164" fontId="14" fillId="6" borderId="3" xfId="0" applyFont="true" applyBorder="true" applyAlignment="true" applyProtection="true">
      <alignment horizontal="left" vertical="center" textRotation="0" wrapText="true" indent="0" shrinkToFit="false"/>
      <protection locked="true" hidden="false"/>
    </xf>
    <xf numFmtId="164" fontId="7" fillId="8" borderId="3" xfId="0" applyFont="true" applyBorder="true" applyAlignment="true" applyProtection="true">
      <alignment horizontal="left" vertical="center" textRotation="0" wrapText="false" indent="0" shrinkToFit="false"/>
      <protection locked="true" hidden="false"/>
    </xf>
    <xf numFmtId="165" fontId="7" fillId="8" borderId="3" xfId="0" applyFont="true" applyBorder="true" applyAlignment="true" applyProtection="true">
      <alignment horizontal="center" vertical="center" textRotation="0" wrapText="false" indent="0" shrinkToFit="false"/>
      <protection locked="true" hidden="false"/>
    </xf>
    <xf numFmtId="166" fontId="7" fillId="8" borderId="3" xfId="0" applyFont="true" applyBorder="true" applyAlignment="true" applyProtection="true">
      <alignment horizontal="center" vertical="center" textRotation="0" wrapText="false" indent="0" shrinkToFit="false"/>
      <protection locked="true" hidden="false"/>
    </xf>
    <xf numFmtId="164" fontId="14" fillId="8" borderId="3" xfId="0" applyFont="true" applyBorder="true" applyAlignment="true" applyProtection="true">
      <alignment horizontal="left" vertical="center" textRotation="0" wrapText="true" indent="0" shrinkToFit="false"/>
      <protection locked="true" hidden="false"/>
    </xf>
    <xf numFmtId="164" fontId="12" fillId="9" borderId="3" xfId="0" applyFont="true" applyBorder="true" applyAlignment="true" applyProtection="true">
      <alignment horizontal="left" vertical="center" textRotation="0" wrapText="false" indent="0" shrinkToFit="false"/>
      <protection locked="true" hidden="false"/>
    </xf>
    <xf numFmtId="165" fontId="12" fillId="9" borderId="3" xfId="0" applyFont="true" applyBorder="true" applyAlignment="true" applyProtection="true">
      <alignment horizontal="center" vertical="center" textRotation="0" wrapText="false" indent="0" shrinkToFit="false"/>
      <protection locked="true" hidden="false"/>
    </xf>
    <xf numFmtId="166" fontId="15" fillId="9" borderId="3" xfId="0" applyFont="true" applyBorder="true" applyAlignment="true" applyProtection="true">
      <alignment horizontal="center" vertical="center" textRotation="0" wrapText="false" indent="0" shrinkToFit="false"/>
      <protection locked="true" hidden="false"/>
    </xf>
    <xf numFmtId="164" fontId="14" fillId="9" borderId="3" xfId="0" applyFont="true" applyBorder="true" applyAlignment="true" applyProtection="true">
      <alignment horizontal="left" vertical="center" textRotation="0" wrapText="true" indent="0" shrinkToFit="false"/>
      <protection locked="true" hidden="false"/>
    </xf>
    <xf numFmtId="166" fontId="16" fillId="6" borderId="3" xfId="0" applyFont="true" applyBorder="true" applyAlignment="true" applyProtection="true">
      <alignment horizontal="center" vertical="center" textRotation="0" wrapText="false" indent="0" shrinkToFit="false"/>
      <protection locked="true" hidden="false"/>
    </xf>
    <xf numFmtId="166" fontId="16" fillId="8" borderId="3" xfId="0" applyFont="true" applyBorder="true" applyAlignment="true" applyProtection="true">
      <alignment horizontal="center" vertical="center" textRotation="0" wrapText="false" indent="0" shrinkToFit="false"/>
      <protection locked="true" hidden="false"/>
    </xf>
    <xf numFmtId="164" fontId="7" fillId="10" borderId="4" xfId="0" applyFont="true" applyBorder="true" applyAlignment="true" applyProtection="true">
      <alignment horizontal="left" vertical="center" textRotation="0" wrapText="true" indent="0" shrinkToFit="false"/>
      <protection locked="true" hidden="false"/>
    </xf>
    <xf numFmtId="164" fontId="8" fillId="4" borderId="2" xfId="0" applyFont="true" applyBorder="true" applyAlignment="true" applyProtection="true">
      <alignment horizontal="center" vertical="center" textRotation="0" wrapText="false" indent="0" shrinkToFit="false"/>
      <protection locked="true" hidden="false"/>
    </xf>
    <xf numFmtId="164" fontId="7" fillId="3" borderId="3" xfId="0" applyFont="true" applyBorder="true" applyAlignment="true" applyProtection="true">
      <alignment horizontal="left" vertical="center" textRotation="0" wrapText="true" indent="0" shrinkToFit="false"/>
      <protection locked="true" hidden="false"/>
    </xf>
    <xf numFmtId="167" fontId="12" fillId="0" borderId="3" xfId="0" applyFont="true" applyBorder="true" applyAlignment="true" applyProtection="true">
      <alignment horizontal="center" vertical="center" textRotation="0" wrapText="false" indent="0" shrinkToFit="false"/>
      <protection locked="true" hidden="false"/>
    </xf>
    <xf numFmtId="164" fontId="7" fillId="0" borderId="3" xfId="0" applyFont="true" applyBorder="true" applyAlignment="true" applyProtection="true">
      <alignment horizontal="center" vertical="center" textRotation="0" wrapText="false" indent="0" shrinkToFit="false"/>
      <protection locked="true" hidden="false"/>
    </xf>
    <xf numFmtId="168" fontId="12" fillId="0" borderId="3" xfId="0" applyFont="true" applyBorder="true" applyAlignment="true" applyProtection="true">
      <alignment horizontal="center" vertical="center" textRotation="0" wrapText="false" indent="0" shrinkToFit="false"/>
      <protection locked="true" hidden="false"/>
    </xf>
    <xf numFmtId="168" fontId="6" fillId="0" borderId="3" xfId="0" applyFont="true" applyBorder="true" applyAlignment="true" applyProtection="true">
      <alignment horizontal="center" vertical="center" textRotation="0" wrapText="false" indent="0" shrinkToFit="false"/>
      <protection locked="true" hidden="false"/>
    </xf>
    <xf numFmtId="169" fontId="6" fillId="0" borderId="3" xfId="0" applyFont="true" applyBorder="true" applyAlignment="true" applyProtection="true">
      <alignment horizontal="center" vertical="center" textRotation="0" wrapText="false" indent="0" shrinkToFit="false"/>
      <protection locked="true" hidden="false"/>
    </xf>
    <xf numFmtId="167" fontId="6" fillId="0" borderId="3" xfId="0" applyFont="true" applyBorder="true" applyAlignment="true" applyProtection="true">
      <alignment horizontal="center" vertical="center" textRotation="0" wrapText="false" indent="0" shrinkToFit="false"/>
      <protection locked="true" hidden="false"/>
    </xf>
    <xf numFmtId="167" fontId="17" fillId="0" borderId="3" xfId="0" applyFont="true" applyBorder="true" applyAlignment="true" applyProtection="true">
      <alignment horizontal="center" vertical="center" textRotation="0" wrapText="false" indent="0" shrinkToFit="false"/>
      <protection locked="true" hidden="false"/>
    </xf>
    <xf numFmtId="164" fontId="7" fillId="3" borderId="3" xfId="0" applyFont="true" applyBorder="true" applyAlignment="true" applyProtection="true">
      <alignment horizontal="center" vertical="center" textRotation="0" wrapText="false" indent="0" shrinkToFit="false"/>
      <protection locked="true" hidden="false"/>
    </xf>
    <xf numFmtId="164" fontId="13" fillId="3" borderId="3" xfId="0" applyFont="true" applyBorder="true" applyAlignment="true" applyProtection="true">
      <alignment horizontal="left" vertical="center" textRotation="0" wrapText="true" indent="0" shrinkToFit="false"/>
      <protection locked="true" hidden="false"/>
    </xf>
    <xf numFmtId="164" fontId="6" fillId="9" borderId="3" xfId="0" applyFont="true" applyBorder="true" applyAlignment="true" applyProtection="true">
      <alignment horizontal="center" vertical="center" textRotation="0" wrapText="false" indent="0" shrinkToFit="false"/>
      <protection locked="true" hidden="false"/>
    </xf>
    <xf numFmtId="164" fontId="6" fillId="9" borderId="3" xfId="0" applyFont="true" applyBorder="true" applyAlignment="true" applyProtection="true">
      <alignment horizontal="left" vertical="center" textRotation="0" wrapText="true" indent="0" shrinkToFit="false"/>
      <protection locked="true" hidden="false"/>
    </xf>
    <xf numFmtId="167" fontId="15" fillId="0" borderId="3" xfId="0" applyFont="true" applyBorder="true" applyAlignment="true" applyProtection="true">
      <alignment horizontal="center" vertical="center" textRotation="0" wrapText="false" indent="0" shrinkToFit="false"/>
      <protection locked="true" hidden="false"/>
    </xf>
    <xf numFmtId="164" fontId="7" fillId="9" borderId="3" xfId="0" applyFont="true" applyBorder="true" applyAlignment="true" applyProtection="true">
      <alignment horizontal="center" vertical="center" textRotation="0" wrapText="false" indent="0" shrinkToFit="false"/>
      <protection locked="true" hidden="false"/>
    </xf>
    <xf numFmtId="164" fontId="13" fillId="9" borderId="3" xfId="0" applyFont="true" applyBorder="true" applyAlignment="true" applyProtection="true">
      <alignment horizontal="left" vertical="center" textRotation="0" wrapText="true" indent="0" shrinkToFit="false"/>
      <protection locked="true" hidden="false"/>
    </xf>
    <xf numFmtId="164" fontId="6" fillId="6" borderId="3" xfId="0" applyFont="true" applyBorder="true" applyAlignment="true" applyProtection="true">
      <alignment horizontal="center" vertical="center" textRotation="0" wrapText="false" indent="0" shrinkToFit="false"/>
      <protection locked="true" hidden="false"/>
    </xf>
    <xf numFmtId="164" fontId="7" fillId="6" borderId="3" xfId="0" applyFont="true" applyBorder="true" applyAlignment="true" applyProtection="true">
      <alignment horizontal="left" vertical="center" textRotation="0" wrapText="true" indent="0" shrinkToFit="false"/>
      <protection locked="true" hidden="false"/>
    </xf>
    <xf numFmtId="164" fontId="7" fillId="6" borderId="3" xfId="0" applyFont="true" applyBorder="true" applyAlignment="true" applyProtection="true">
      <alignment horizontal="center" vertical="center" textRotation="0" wrapText="false" indent="0" shrinkToFit="false"/>
      <protection locked="true" hidden="false"/>
    </xf>
    <xf numFmtId="164" fontId="13" fillId="6" borderId="3" xfId="0" applyFont="true" applyBorder="true" applyAlignment="true" applyProtection="true">
      <alignment horizontal="left" vertical="center" textRotation="0" wrapText="true" indent="0" shrinkToFit="false"/>
      <protection locked="true" hidden="false"/>
    </xf>
    <xf numFmtId="169" fontId="17" fillId="0" borderId="3" xfId="0" applyFont="true" applyBorder="true" applyAlignment="true" applyProtection="true">
      <alignment horizontal="center" vertical="center" textRotation="0" wrapText="false" indent="0" shrinkToFit="false"/>
      <protection locked="true" hidden="false"/>
    </xf>
    <xf numFmtId="164" fontId="7" fillId="3" borderId="3" xfId="0" applyFont="true" applyBorder="true" applyAlignment="true" applyProtection="true">
      <alignment horizontal="center" vertical="center" textRotation="0" wrapText="true" indent="0" shrinkToFit="false"/>
      <protection locked="true" hidden="false"/>
    </xf>
    <xf numFmtId="164" fontId="6" fillId="11" borderId="3" xfId="0" applyFont="true" applyBorder="true" applyAlignment="true" applyProtection="true">
      <alignment horizontal="center" vertical="center" textRotation="0" wrapText="false" indent="0" shrinkToFit="false"/>
      <protection locked="true" hidden="false"/>
    </xf>
    <xf numFmtId="164" fontId="6" fillId="11" borderId="3" xfId="0" applyFont="true" applyBorder="true" applyAlignment="true" applyProtection="true">
      <alignment horizontal="left" vertical="center" textRotation="0" wrapText="true" indent="0" shrinkToFit="false"/>
      <protection locked="true" hidden="false"/>
    </xf>
    <xf numFmtId="169" fontId="15" fillId="0" borderId="3" xfId="0" applyFont="true" applyBorder="true" applyAlignment="true" applyProtection="true">
      <alignment horizontal="center" vertical="center" textRotation="0" wrapText="false" indent="0" shrinkToFit="false"/>
      <protection locked="true" hidden="false"/>
    </xf>
    <xf numFmtId="164" fontId="7" fillId="11" borderId="3" xfId="0" applyFont="true" applyBorder="true" applyAlignment="true" applyProtection="true">
      <alignment horizontal="center" vertical="center" textRotation="0" wrapText="true" indent="0" shrinkToFit="false"/>
      <protection locked="true" hidden="false"/>
    </xf>
    <xf numFmtId="164" fontId="13" fillId="11" borderId="3" xfId="0" applyFont="true" applyBorder="true" applyAlignment="true" applyProtection="true">
      <alignment horizontal="left" vertical="center" textRotation="0" wrapText="true" indent="0" shrinkToFit="false"/>
      <protection locked="true" hidden="false"/>
    </xf>
    <xf numFmtId="164" fontId="6" fillId="12" borderId="3" xfId="0" applyFont="true" applyBorder="true" applyAlignment="true" applyProtection="true">
      <alignment horizontal="center" vertical="center" textRotation="0" wrapText="false" indent="0" shrinkToFit="false"/>
      <protection locked="true" hidden="false"/>
    </xf>
    <xf numFmtId="164" fontId="6" fillId="12" borderId="3" xfId="0" applyFont="true" applyBorder="true" applyAlignment="true" applyProtection="true">
      <alignment horizontal="left" vertical="center" textRotation="0" wrapText="true" indent="0" shrinkToFit="false"/>
      <protection locked="true" hidden="false"/>
    </xf>
    <xf numFmtId="169" fontId="18" fillId="0" borderId="3" xfId="0" applyFont="true" applyBorder="true" applyAlignment="true" applyProtection="true">
      <alignment horizontal="center" vertical="center" textRotation="0" wrapText="false" indent="0" shrinkToFit="false"/>
      <protection locked="true" hidden="false"/>
    </xf>
    <xf numFmtId="164" fontId="7" fillId="12" borderId="3" xfId="0" applyFont="true" applyBorder="true" applyAlignment="true" applyProtection="true">
      <alignment horizontal="center" vertical="center" textRotation="0" wrapText="true" indent="0" shrinkToFit="false"/>
      <protection locked="true" hidden="false"/>
    </xf>
    <xf numFmtId="164" fontId="13" fillId="12" borderId="3" xfId="0" applyFont="true" applyBorder="true" applyAlignment="true" applyProtection="true">
      <alignment horizontal="left" vertical="center" textRotation="0" wrapText="true" indent="0" shrinkToFit="false"/>
      <protection locked="true" hidden="false"/>
    </xf>
    <xf numFmtId="170" fontId="15" fillId="0" borderId="3" xfId="0" applyFont="true" applyBorder="true" applyAlignment="true" applyProtection="true">
      <alignment horizontal="center" vertical="center" textRotation="0" wrapText="false" indent="0" shrinkToFit="false"/>
      <protection locked="true" hidden="false"/>
    </xf>
    <xf numFmtId="164" fontId="8" fillId="5" borderId="6" xfId="0" applyFont="true" applyBorder="true" applyAlignment="true" applyProtection="true">
      <alignment horizontal="center" vertical="center" textRotation="0" wrapText="true" indent="0" shrinkToFit="false"/>
      <protection locked="true" hidden="false"/>
    </xf>
    <xf numFmtId="164" fontId="7" fillId="3" borderId="3" xfId="0" applyFont="true" applyBorder="true" applyAlignment="true" applyProtection="true">
      <alignment horizontal="left" vertical="center" textRotation="0" wrapText="false" indent="0" shrinkToFit="false"/>
      <protection locked="true" hidden="false"/>
    </xf>
    <xf numFmtId="167" fontId="17" fillId="3" borderId="3" xfId="0" applyFont="true" applyBorder="true" applyAlignment="true" applyProtection="true">
      <alignment horizontal="center" vertical="center" textRotation="0" wrapText="false" indent="0" shrinkToFit="false"/>
      <protection locked="true" hidden="false"/>
    </xf>
    <xf numFmtId="167" fontId="16" fillId="0" borderId="3" xfId="0" applyFont="true" applyBorder="true" applyAlignment="true" applyProtection="true">
      <alignment horizontal="center" vertical="center" textRotation="0" wrapText="false" indent="0" shrinkToFit="false"/>
      <protection locked="true" hidden="false"/>
    </xf>
    <xf numFmtId="164" fontId="7" fillId="0" borderId="3" xfId="0" applyFont="true" applyBorder="true" applyAlignment="true" applyProtection="true">
      <alignment horizontal="left" vertical="center" textRotation="0" wrapText="tru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colors>
    <indexedColors>
      <rgbColor rgb="FF000000"/>
      <rgbColor rgb="FFFFFFFF"/>
      <rgbColor rgb="FFC00000"/>
      <rgbColor rgb="FF00FF00"/>
      <rgbColor rgb="FF0000FF"/>
      <rgbColor rgb="FFFFFF00"/>
      <rgbColor rgb="FFFF00FF"/>
      <rgbColor rgb="FF00FFFF"/>
      <rgbColor rgb="FF800000"/>
      <rgbColor rgb="FF008000"/>
      <rgbColor rgb="FF000080"/>
      <rgbColor rgb="FF7F6000"/>
      <rgbColor rgb="FF800080"/>
      <rgbColor rgb="FF008080"/>
      <rgbColor rgb="FFC0C0C0"/>
      <rgbColor rgb="FF808080"/>
      <rgbColor rgb="FF9999FF"/>
      <rgbColor rgb="FF993366"/>
      <rgbColor rgb="FFFFF2CC"/>
      <rgbColor rgb="FFF2F2F2"/>
      <rgbColor rgb="FF660066"/>
      <rgbColor rgb="FFFF8080"/>
      <rgbColor rgb="FF2E5596"/>
      <rgbColor rgb="FFD9E1F2"/>
      <rgbColor rgb="FF000080"/>
      <rgbColor rgb="FFFF00FF"/>
      <rgbColor rgb="FFFFFF00"/>
      <rgbColor rgb="FF00FFFF"/>
      <rgbColor rgb="FF800080"/>
      <rgbColor rgb="FF800000"/>
      <rgbColor rgb="FF008080"/>
      <rgbColor rgb="FF0000FF"/>
      <rgbColor rgb="FF00CCFF"/>
      <rgbColor rgb="FFCCFFFF"/>
      <rgbColor rgb="FFE2EFDA"/>
      <rgbColor rgb="FFFFE699"/>
      <rgbColor rgb="FF99CCFF"/>
      <rgbColor rgb="FFFF99CC"/>
      <rgbColor rgb="FFCC99FF"/>
      <rgbColor rgb="FFFFC7CE"/>
      <rgbColor rgb="FF3366FF"/>
      <rgbColor rgb="FF33CCCC"/>
      <rgbColor rgb="FF99CC00"/>
      <rgbColor rgb="FFFFCC00"/>
      <rgbColor rgb="FFFF9900"/>
      <rgbColor rgb="FFFF6600"/>
      <rgbColor rgb="FF595959"/>
      <rgbColor rgb="FF999999"/>
      <rgbColor rgb="FF1F3864"/>
      <rgbColor rgb="FF70AD47"/>
      <rgbColor rgb="FF003300"/>
      <rgbColor rgb="FF333300"/>
      <rgbColor rgb="FF993300"/>
      <rgbColor rgb="FF993366"/>
      <rgbColor rgb="FF1F4E79"/>
      <rgbColor rgb="FF404040"/>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worksheet" Target="worksheets/sheet5.xml"/><Relationship Id="rId8"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B1:F33"/>
  <sheetViews>
    <sheetView showFormulas="false" showGridLines="true" showRowColHeaders="true" showZeros="true" rightToLeft="false" tabSelected="true" showOutlineSymbols="true" defaultGridColor="true" view="normal" topLeftCell="A28" colorId="64" zoomScale="100" zoomScaleNormal="100" zoomScalePageLayoutView="100" workbookViewId="0">
      <selection pane="topLeft" activeCell="B33" activeCellId="0" sqref="B33"/>
    </sheetView>
  </sheetViews>
  <sheetFormatPr defaultColWidth="8.6796875" defaultRowHeight="15" customHeight="true" zeroHeight="false" outlineLevelRow="0" outlineLevelCol="0"/>
  <cols>
    <col collapsed="false" customWidth="true" hidden="false" outlineLevel="0" max="1" min="1" style="1" width="3"/>
    <col collapsed="false" customWidth="true" hidden="false" outlineLevel="0" max="2" min="2" style="1" width="28"/>
    <col collapsed="false" customWidth="true" hidden="false" outlineLevel="0" max="5" min="3" style="1" width="22"/>
    <col collapsed="false" customWidth="true" hidden="false" outlineLevel="0" max="6" min="6" style="1" width="14"/>
    <col collapsed="false" customWidth="true" hidden="false" outlineLevel="0" max="7" min="7" style="1" width="3"/>
  </cols>
  <sheetData>
    <row r="1" customFormat="false" ht="7.5" hidden="false" customHeight="true" outlineLevel="0" collapsed="false"/>
    <row r="2" customFormat="false" ht="21.75" hidden="false" customHeight="true" outlineLevel="0" collapsed="false">
      <c r="B2" s="2" t="s">
        <v>0</v>
      </c>
      <c r="C2" s="2"/>
      <c r="D2" s="2"/>
      <c r="E2" s="2"/>
      <c r="F2" s="2"/>
    </row>
    <row r="3" customFormat="false" ht="21.75" hidden="false" customHeight="true" outlineLevel="0" collapsed="false">
      <c r="B3" s="2"/>
      <c r="C3" s="2"/>
      <c r="D3" s="2"/>
      <c r="E3" s="2"/>
      <c r="F3" s="2"/>
    </row>
    <row r="4" customFormat="false" ht="21.75" hidden="false" customHeight="true" outlineLevel="0" collapsed="false">
      <c r="B4" s="2"/>
      <c r="C4" s="2"/>
      <c r="D4" s="2"/>
      <c r="E4" s="2"/>
      <c r="F4" s="2"/>
    </row>
    <row r="5" customFormat="false" ht="21.75" hidden="false" customHeight="true" outlineLevel="0" collapsed="false">
      <c r="B5" s="2"/>
      <c r="C5" s="2"/>
      <c r="D5" s="2"/>
      <c r="E5" s="2"/>
      <c r="F5" s="2"/>
    </row>
    <row r="6" customFormat="false" ht="21.75" hidden="false" customHeight="true" outlineLevel="0" collapsed="false">
      <c r="B6" s="2"/>
      <c r="C6" s="2"/>
      <c r="D6" s="2"/>
      <c r="E6" s="2"/>
      <c r="F6" s="2"/>
    </row>
    <row r="7" customFormat="false" ht="7.5" hidden="false" customHeight="true" outlineLevel="0" collapsed="false"/>
    <row r="8" customFormat="false" ht="27.75" hidden="false" customHeight="true" outlineLevel="0" collapsed="false">
      <c r="B8" s="3" t="s">
        <v>1</v>
      </c>
      <c r="C8" s="3"/>
      <c r="D8" s="3"/>
      <c r="E8" s="3"/>
      <c r="F8" s="3"/>
    </row>
    <row r="9" customFormat="false" ht="7.5" hidden="false" customHeight="true" outlineLevel="0" collapsed="false"/>
    <row r="10" customFormat="false" ht="18" hidden="false" customHeight="true" outlineLevel="0" collapsed="false">
      <c r="B10" s="4" t="s">
        <v>2</v>
      </c>
      <c r="C10" s="5" t="s">
        <v>3</v>
      </c>
      <c r="D10" s="5"/>
      <c r="E10" s="5"/>
      <c r="F10" s="5"/>
    </row>
    <row r="11" customFormat="false" ht="18" hidden="false" customHeight="true" outlineLevel="0" collapsed="false">
      <c r="B11" s="4" t="s">
        <v>4</v>
      </c>
      <c r="C11" s="5" t="s">
        <v>5</v>
      </c>
      <c r="D11" s="5"/>
      <c r="E11" s="5"/>
      <c r="F11" s="5"/>
    </row>
    <row r="12" customFormat="false" ht="18" hidden="false" customHeight="true" outlineLevel="0" collapsed="false">
      <c r="B12" s="4" t="s">
        <v>6</v>
      </c>
      <c r="C12" s="5" t="s">
        <v>7</v>
      </c>
      <c r="D12" s="5"/>
      <c r="E12" s="5"/>
      <c r="F12" s="5"/>
    </row>
    <row r="13" customFormat="false" ht="18" hidden="false" customHeight="true" outlineLevel="0" collapsed="false">
      <c r="B13" s="4" t="s">
        <v>8</v>
      </c>
      <c r="C13" s="5" t="s">
        <v>9</v>
      </c>
      <c r="D13" s="5"/>
      <c r="E13" s="5"/>
      <c r="F13" s="5"/>
    </row>
    <row r="14" customFormat="false" ht="18" hidden="false" customHeight="true" outlineLevel="0" collapsed="false">
      <c r="B14" s="4" t="s">
        <v>10</v>
      </c>
      <c r="C14" s="5" t="s">
        <v>11</v>
      </c>
      <c r="D14" s="5"/>
      <c r="E14" s="5"/>
      <c r="F14" s="5"/>
    </row>
    <row r="15" customFormat="false" ht="18" hidden="false" customHeight="true" outlineLevel="0" collapsed="false">
      <c r="B15" s="4" t="s">
        <v>12</v>
      </c>
      <c r="C15" s="5" t="s">
        <v>13</v>
      </c>
      <c r="D15" s="5"/>
      <c r="E15" s="5"/>
      <c r="F15" s="5"/>
    </row>
    <row r="16" customFormat="false" ht="18" hidden="false" customHeight="true" outlineLevel="0" collapsed="false">
      <c r="B16" s="4" t="s">
        <v>14</v>
      </c>
      <c r="C16" s="5" t="s">
        <v>15</v>
      </c>
      <c r="D16" s="5"/>
      <c r="E16" s="5"/>
      <c r="F16" s="5"/>
    </row>
    <row r="17" customFormat="false" ht="18" hidden="false" customHeight="true" outlineLevel="0" collapsed="false">
      <c r="B17" s="4" t="s">
        <v>16</v>
      </c>
      <c r="C17" s="5" t="s">
        <v>17</v>
      </c>
      <c r="D17" s="5"/>
      <c r="E17" s="5"/>
      <c r="F17" s="5"/>
    </row>
    <row r="18" customFormat="false" ht="6" hidden="false" customHeight="true" outlineLevel="0" collapsed="false"/>
    <row r="19" customFormat="false" ht="19.5" hidden="false" customHeight="true" outlineLevel="0" collapsed="false">
      <c r="B19" s="6" t="s">
        <v>18</v>
      </c>
      <c r="C19" s="6"/>
      <c r="D19" s="6"/>
      <c r="E19" s="6"/>
      <c r="F19" s="6"/>
    </row>
    <row r="20" customFormat="false" ht="18" hidden="false" customHeight="true" outlineLevel="0" collapsed="false">
      <c r="B20" s="7" t="s">
        <v>19</v>
      </c>
      <c r="C20" s="8" t="s">
        <v>20</v>
      </c>
      <c r="D20" s="8"/>
      <c r="E20" s="8"/>
      <c r="F20" s="8"/>
    </row>
    <row r="21" customFormat="false" ht="60" hidden="false" customHeight="true" outlineLevel="0" collapsed="false">
      <c r="B21" s="9"/>
      <c r="C21" s="10" t="s">
        <v>21</v>
      </c>
      <c r="D21" s="10"/>
      <c r="E21" s="10"/>
      <c r="F21" s="10"/>
    </row>
    <row r="22" customFormat="false" ht="6" hidden="false" customHeight="true" outlineLevel="0" collapsed="false"/>
    <row r="23" customFormat="false" ht="18" hidden="false" customHeight="true" outlineLevel="0" collapsed="false">
      <c r="B23" s="7" t="s">
        <v>22</v>
      </c>
      <c r="C23" s="8" t="s">
        <v>23</v>
      </c>
      <c r="D23" s="8"/>
      <c r="E23" s="8"/>
      <c r="F23" s="8"/>
    </row>
    <row r="24" customFormat="false" ht="60" hidden="false" customHeight="true" outlineLevel="0" collapsed="false">
      <c r="B24" s="9"/>
      <c r="C24" s="10" t="s">
        <v>24</v>
      </c>
      <c r="D24" s="10"/>
      <c r="E24" s="10"/>
      <c r="F24" s="10"/>
    </row>
    <row r="25" customFormat="false" ht="6" hidden="false" customHeight="true" outlineLevel="0" collapsed="false"/>
    <row r="26" customFormat="false" ht="18" hidden="false" customHeight="true" outlineLevel="0" collapsed="false">
      <c r="B26" s="11" t="s">
        <v>25</v>
      </c>
      <c r="C26" s="12" t="s">
        <v>26</v>
      </c>
      <c r="D26" s="12"/>
      <c r="E26" s="12"/>
      <c r="F26" s="12"/>
    </row>
    <row r="27" customFormat="false" ht="60" hidden="false" customHeight="true" outlineLevel="0" collapsed="false">
      <c r="B27" s="9"/>
      <c r="C27" s="10" t="s">
        <v>27</v>
      </c>
      <c r="D27" s="10"/>
      <c r="E27" s="10"/>
      <c r="F27" s="10"/>
    </row>
    <row r="28" customFormat="false" ht="6" hidden="false" customHeight="true" outlineLevel="0" collapsed="false"/>
    <row r="29" customFormat="false" ht="18" hidden="false" customHeight="true" outlineLevel="0" collapsed="false">
      <c r="B29" s="13" t="s">
        <v>28</v>
      </c>
      <c r="C29" s="14" t="s">
        <v>29</v>
      </c>
      <c r="D29" s="14"/>
      <c r="E29" s="14"/>
      <c r="F29" s="14"/>
    </row>
    <row r="30" customFormat="false" ht="60" hidden="false" customHeight="true" outlineLevel="0" collapsed="false">
      <c r="B30" s="9"/>
      <c r="C30" s="10" t="s">
        <v>30</v>
      </c>
      <c r="D30" s="10"/>
      <c r="E30" s="10"/>
      <c r="F30" s="10"/>
    </row>
    <row r="31" customFormat="false" ht="6" hidden="false" customHeight="true" outlineLevel="0" collapsed="false"/>
    <row r="32" customFormat="false" ht="6" hidden="false" customHeight="true" outlineLevel="0" collapsed="false"/>
    <row r="33" customFormat="false" ht="13.5" hidden="false" customHeight="true" outlineLevel="0" collapsed="false">
      <c r="B33" s="15" t="s">
        <v>31</v>
      </c>
      <c r="C33" s="15"/>
      <c r="D33" s="15"/>
      <c r="E33" s="15"/>
      <c r="F33" s="15"/>
    </row>
  </sheetData>
  <mergeCells count="20">
    <mergeCell ref="B2:F6"/>
    <mergeCell ref="B8:F8"/>
    <mergeCell ref="C10:F10"/>
    <mergeCell ref="C11:F11"/>
    <mergeCell ref="C12:F12"/>
    <mergeCell ref="C13:F13"/>
    <mergeCell ref="C14:F14"/>
    <mergeCell ref="C15:F15"/>
    <mergeCell ref="C16:F16"/>
    <mergeCell ref="C17:F17"/>
    <mergeCell ref="B19:F19"/>
    <mergeCell ref="C20:F20"/>
    <mergeCell ref="C21:F21"/>
    <mergeCell ref="C23:F23"/>
    <mergeCell ref="C24:F24"/>
    <mergeCell ref="C26:F26"/>
    <mergeCell ref="C27:F27"/>
    <mergeCell ref="C29:F29"/>
    <mergeCell ref="C30:F30"/>
    <mergeCell ref="B33:F33"/>
  </mergeCell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B1:F23"/>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customHeight="true" zeroHeight="false" outlineLevelRow="0" outlineLevelCol="0"/>
  <cols>
    <col collapsed="false" customWidth="true" hidden="false" outlineLevel="0" max="1" min="1" style="1" width="3"/>
    <col collapsed="false" customWidth="true" hidden="false" outlineLevel="0" max="2" min="2" style="1" width="6"/>
    <col collapsed="false" customWidth="true" hidden="false" outlineLevel="0" max="3" min="3" style="1" width="32"/>
    <col collapsed="false" customWidth="true" hidden="false" outlineLevel="0" max="4" min="4" style="1" width="22"/>
    <col collapsed="false" customWidth="true" hidden="false" outlineLevel="0" max="5" min="5" style="1" width="14"/>
    <col collapsed="false" customWidth="true" hidden="false" outlineLevel="0" max="6" min="6" style="1" width="30"/>
    <col collapsed="false" customWidth="true" hidden="false" outlineLevel="0" max="7" min="7" style="1" width="3"/>
  </cols>
  <sheetData>
    <row r="1" customFormat="false" ht="7.5" hidden="false" customHeight="true" outlineLevel="0" collapsed="false"/>
    <row r="2" customFormat="false" ht="24" hidden="false" customHeight="true" outlineLevel="0" collapsed="false">
      <c r="B2" s="16" t="s">
        <v>32</v>
      </c>
      <c r="C2" s="16"/>
      <c r="D2" s="16"/>
      <c r="E2" s="16"/>
      <c r="F2" s="16"/>
    </row>
    <row r="3" customFormat="false" ht="7.5" hidden="false" customHeight="true" outlineLevel="0" collapsed="false"/>
    <row r="4" customFormat="false" ht="18" hidden="false" customHeight="true" outlineLevel="0" collapsed="false">
      <c r="B4" s="17" t="s">
        <v>33</v>
      </c>
      <c r="C4" s="17" t="s">
        <v>34</v>
      </c>
      <c r="D4" s="17" t="s">
        <v>35</v>
      </c>
      <c r="E4" s="17" t="s">
        <v>36</v>
      </c>
      <c r="F4" s="17" t="s">
        <v>37</v>
      </c>
    </row>
    <row r="5" customFormat="false" ht="48" hidden="false" customHeight="true" outlineLevel="0" collapsed="false">
      <c r="B5" s="18" t="s">
        <v>38</v>
      </c>
      <c r="C5" s="19" t="s">
        <v>39</v>
      </c>
      <c r="D5" s="20" t="s">
        <v>40</v>
      </c>
      <c r="E5" s="21" t="s">
        <v>41</v>
      </c>
      <c r="F5" s="22" t="s">
        <v>42</v>
      </c>
    </row>
    <row r="6" customFormat="false" ht="48" hidden="false" customHeight="true" outlineLevel="0" collapsed="false">
      <c r="B6" s="18" t="s">
        <v>43</v>
      </c>
      <c r="C6" s="19" t="s">
        <v>44</v>
      </c>
      <c r="D6" s="20" t="n">
        <v>850</v>
      </c>
      <c r="E6" s="21" t="s">
        <v>45</v>
      </c>
      <c r="F6" s="22" t="s">
        <v>46</v>
      </c>
    </row>
    <row r="7" customFormat="false" ht="48" hidden="false" customHeight="true" outlineLevel="0" collapsed="false">
      <c r="B7" s="18" t="s">
        <v>47</v>
      </c>
      <c r="C7" s="19" t="s">
        <v>48</v>
      </c>
      <c r="D7" s="20" t="n">
        <v>3</v>
      </c>
      <c r="E7" s="21" t="s">
        <v>49</v>
      </c>
      <c r="F7" s="22" t="s">
        <v>50</v>
      </c>
    </row>
    <row r="8" customFormat="false" ht="48" hidden="false" customHeight="true" outlineLevel="0" collapsed="false">
      <c r="B8" s="18" t="s">
        <v>51</v>
      </c>
      <c r="C8" s="19" t="s">
        <v>52</v>
      </c>
      <c r="D8" s="20" t="n">
        <v>2550</v>
      </c>
      <c r="E8" s="21" t="s">
        <v>45</v>
      </c>
      <c r="F8" s="22" t="s">
        <v>53</v>
      </c>
    </row>
    <row r="9" customFormat="false" ht="48" hidden="false" customHeight="true" outlineLevel="0" collapsed="false">
      <c r="B9" s="18" t="s">
        <v>54</v>
      </c>
      <c r="C9" s="19" t="s">
        <v>55</v>
      </c>
      <c r="D9" s="20" t="n">
        <v>2200</v>
      </c>
      <c r="E9" s="21" t="s">
        <v>45</v>
      </c>
      <c r="F9" s="22" t="s">
        <v>56</v>
      </c>
    </row>
    <row r="10" customFormat="false" ht="48" hidden="false" customHeight="true" outlineLevel="0" collapsed="false">
      <c r="B10" s="18" t="s">
        <v>57</v>
      </c>
      <c r="C10" s="19" t="s">
        <v>58</v>
      </c>
      <c r="D10" s="20" t="n">
        <v>8000</v>
      </c>
      <c r="E10" s="21" t="s">
        <v>59</v>
      </c>
      <c r="F10" s="22" t="s">
        <v>60</v>
      </c>
    </row>
    <row r="11" customFormat="false" ht="48" hidden="false" customHeight="true" outlineLevel="0" collapsed="false">
      <c r="B11" s="18" t="s">
        <v>61</v>
      </c>
      <c r="C11" s="19" t="s">
        <v>62</v>
      </c>
      <c r="D11" s="20" t="s">
        <v>63</v>
      </c>
      <c r="E11" s="21" t="s">
        <v>41</v>
      </c>
      <c r="F11" s="22" t="s">
        <v>64</v>
      </c>
    </row>
    <row r="12" customFormat="false" ht="48" hidden="false" customHeight="true" outlineLevel="0" collapsed="false">
      <c r="B12" s="18" t="s">
        <v>65</v>
      </c>
      <c r="C12" s="19" t="s">
        <v>66</v>
      </c>
      <c r="D12" s="20" t="s">
        <v>67</v>
      </c>
      <c r="E12" s="21" t="s">
        <v>41</v>
      </c>
      <c r="F12" s="22" t="s">
        <v>68</v>
      </c>
    </row>
    <row r="13" customFormat="false" ht="48" hidden="false" customHeight="true" outlineLevel="0" collapsed="false">
      <c r="B13" s="18" t="s">
        <v>69</v>
      </c>
      <c r="C13" s="19" t="s">
        <v>70</v>
      </c>
      <c r="D13" s="20" t="n">
        <v>7500</v>
      </c>
      <c r="E13" s="21" t="s">
        <v>71</v>
      </c>
      <c r="F13" s="22" t="s">
        <v>72</v>
      </c>
    </row>
    <row r="14" customFormat="false" ht="48" hidden="false" customHeight="true" outlineLevel="0" collapsed="false">
      <c r="B14" s="18" t="s">
        <v>73</v>
      </c>
      <c r="C14" s="19" t="s">
        <v>74</v>
      </c>
      <c r="D14" s="20" t="n">
        <v>206.7</v>
      </c>
      <c r="E14" s="21" t="s">
        <v>75</v>
      </c>
      <c r="F14" s="22" t="s">
        <v>76</v>
      </c>
    </row>
    <row r="15" customFormat="false" ht="48" hidden="false" customHeight="true" outlineLevel="0" collapsed="false">
      <c r="B15" s="18" t="s">
        <v>77</v>
      </c>
      <c r="C15" s="19" t="s">
        <v>78</v>
      </c>
      <c r="D15" s="20" t="s">
        <v>79</v>
      </c>
      <c r="E15" s="21" t="s">
        <v>80</v>
      </c>
      <c r="F15" s="22" t="s">
        <v>81</v>
      </c>
    </row>
    <row r="16" customFormat="false" ht="48" hidden="false" customHeight="true" outlineLevel="0" collapsed="false">
      <c r="B16" s="18" t="s">
        <v>82</v>
      </c>
      <c r="C16" s="19" t="s">
        <v>83</v>
      </c>
      <c r="D16" s="20" t="n">
        <v>9577</v>
      </c>
      <c r="E16" s="21" t="s">
        <v>84</v>
      </c>
      <c r="F16" s="22" t="s">
        <v>85</v>
      </c>
    </row>
    <row r="17" customFormat="false" ht="48" hidden="false" customHeight="true" outlineLevel="0" collapsed="false">
      <c r="B17" s="18" t="s">
        <v>86</v>
      </c>
      <c r="C17" s="19" t="s">
        <v>87</v>
      </c>
      <c r="D17" s="20" t="n">
        <v>1.45</v>
      </c>
      <c r="E17" s="21" t="s">
        <v>88</v>
      </c>
      <c r="F17" s="22" t="s">
        <v>89</v>
      </c>
    </row>
    <row r="18" customFormat="false" ht="48" hidden="false" customHeight="true" outlineLevel="0" collapsed="false">
      <c r="B18" s="18" t="s">
        <v>90</v>
      </c>
      <c r="C18" s="19" t="s">
        <v>91</v>
      </c>
      <c r="D18" s="20" t="s">
        <v>92</v>
      </c>
      <c r="E18" s="21" t="s">
        <v>41</v>
      </c>
      <c r="F18" s="22" t="s">
        <v>93</v>
      </c>
    </row>
    <row r="19" customFormat="false" ht="48" hidden="false" customHeight="true" outlineLevel="0" collapsed="false">
      <c r="B19" s="18" t="s">
        <v>94</v>
      </c>
      <c r="C19" s="19" t="s">
        <v>95</v>
      </c>
      <c r="D19" s="20" t="s">
        <v>96</v>
      </c>
      <c r="E19" s="21" t="s">
        <v>41</v>
      </c>
      <c r="F19" s="22" t="s">
        <v>97</v>
      </c>
    </row>
    <row r="20" customFormat="false" ht="48" hidden="false" customHeight="true" outlineLevel="0" collapsed="false">
      <c r="B20" s="18" t="s">
        <v>98</v>
      </c>
      <c r="C20" s="19" t="s">
        <v>99</v>
      </c>
      <c r="D20" s="20" t="s">
        <v>100</v>
      </c>
      <c r="E20" s="21" t="s">
        <v>41</v>
      </c>
      <c r="F20" s="22" t="s">
        <v>101</v>
      </c>
    </row>
    <row r="21" customFormat="false" ht="48" hidden="false" customHeight="true" outlineLevel="0" collapsed="false">
      <c r="B21" s="18" t="s">
        <v>102</v>
      </c>
      <c r="C21" s="19" t="s">
        <v>103</v>
      </c>
      <c r="D21" s="20" t="n">
        <v>20</v>
      </c>
      <c r="E21" s="21" t="s">
        <v>104</v>
      </c>
      <c r="F21" s="22" t="s">
        <v>105</v>
      </c>
    </row>
    <row r="22" customFormat="false" ht="6" hidden="false" customHeight="true" outlineLevel="0" collapsed="false"/>
    <row r="23" customFormat="false" ht="13.5" hidden="false" customHeight="true" outlineLevel="0" collapsed="false">
      <c r="B23" s="15" t="s">
        <v>106</v>
      </c>
      <c r="C23" s="15"/>
      <c r="D23" s="15"/>
      <c r="E23" s="15"/>
      <c r="F23" s="15"/>
    </row>
  </sheetData>
  <mergeCells count="2">
    <mergeCell ref="B2:F2"/>
    <mergeCell ref="B23:F23"/>
  </mergeCell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B1:E31"/>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customHeight="true" zeroHeight="false" outlineLevelRow="0" outlineLevelCol="0"/>
  <cols>
    <col collapsed="false" customWidth="true" hidden="false" outlineLevel="0" max="1" min="1" style="1" width="3"/>
    <col collapsed="false" customWidth="true" hidden="false" outlineLevel="0" max="2" min="2" style="1" width="28"/>
    <col collapsed="false" customWidth="true" hidden="false" outlineLevel="0" max="4" min="3" style="1" width="16"/>
    <col collapsed="false" customWidth="true" hidden="false" outlineLevel="0" max="5" min="5" style="1" width="32"/>
    <col collapsed="false" customWidth="true" hidden="false" outlineLevel="0" max="6" min="6" style="1" width="3"/>
  </cols>
  <sheetData>
    <row r="1" customFormat="false" ht="7.5" hidden="false" customHeight="true" outlineLevel="0" collapsed="false"/>
    <row r="2" customFormat="false" ht="24" hidden="false" customHeight="true" outlineLevel="0" collapsed="false">
      <c r="B2" s="16" t="s">
        <v>107</v>
      </c>
      <c r="C2" s="16"/>
      <c r="D2" s="16"/>
      <c r="E2" s="16"/>
    </row>
    <row r="3" customFormat="false" ht="7.5" hidden="false" customHeight="true" outlineLevel="0" collapsed="false"/>
    <row r="4" customFormat="false" ht="19.5" hidden="false" customHeight="true" outlineLevel="0" collapsed="false">
      <c r="B4" s="6" t="s">
        <v>108</v>
      </c>
      <c r="C4" s="6"/>
      <c r="D4" s="6"/>
      <c r="E4" s="6"/>
    </row>
    <row r="5" customFormat="false" ht="19.5" hidden="false" customHeight="true" outlineLevel="0" collapsed="false">
      <c r="B5" s="4" t="s">
        <v>109</v>
      </c>
      <c r="C5" s="5" t="s">
        <v>110</v>
      </c>
      <c r="D5" s="5"/>
      <c r="E5" s="5"/>
    </row>
    <row r="6" customFormat="false" ht="19.5" hidden="false" customHeight="true" outlineLevel="0" collapsed="false">
      <c r="B6" s="4" t="s">
        <v>111</v>
      </c>
      <c r="C6" s="5" t="s">
        <v>112</v>
      </c>
      <c r="D6" s="5"/>
      <c r="E6" s="5"/>
    </row>
    <row r="7" customFormat="false" ht="19.5" hidden="false" customHeight="true" outlineLevel="0" collapsed="false">
      <c r="B7" s="4" t="s">
        <v>113</v>
      </c>
      <c r="C7" s="5" t="s">
        <v>114</v>
      </c>
      <c r="D7" s="5"/>
      <c r="E7" s="5"/>
    </row>
    <row r="8" customFormat="false" ht="19.5" hidden="false" customHeight="true" outlineLevel="0" collapsed="false">
      <c r="B8" s="4" t="s">
        <v>115</v>
      </c>
      <c r="C8" s="5" t="s">
        <v>116</v>
      </c>
      <c r="D8" s="5"/>
      <c r="E8" s="5"/>
    </row>
    <row r="9" customFormat="false" ht="19.5" hidden="false" customHeight="true" outlineLevel="0" collapsed="false">
      <c r="B9" s="4" t="s">
        <v>117</v>
      </c>
      <c r="C9" s="5" t="s">
        <v>118</v>
      </c>
      <c r="D9" s="5"/>
      <c r="E9" s="5"/>
    </row>
    <row r="10" customFormat="false" ht="19.5" hidden="false" customHeight="true" outlineLevel="0" collapsed="false">
      <c r="B10" s="4" t="s">
        <v>119</v>
      </c>
      <c r="C10" s="5" t="s">
        <v>120</v>
      </c>
      <c r="D10" s="5"/>
      <c r="E10" s="5"/>
    </row>
    <row r="11" customFormat="false" ht="6" hidden="false" customHeight="true" outlineLevel="0" collapsed="false"/>
    <row r="12" customFormat="false" ht="19.5" hidden="false" customHeight="true" outlineLevel="0" collapsed="false">
      <c r="B12" s="6" t="s">
        <v>121</v>
      </c>
      <c r="C12" s="6"/>
      <c r="D12" s="6"/>
      <c r="E12" s="6"/>
    </row>
    <row r="13" customFormat="false" ht="27.75" hidden="false" customHeight="true" outlineLevel="0" collapsed="false">
      <c r="B13" s="23" t="s">
        <v>122</v>
      </c>
      <c r="C13" s="24" t="s">
        <v>123</v>
      </c>
      <c r="D13" s="24" t="s">
        <v>124</v>
      </c>
      <c r="E13" s="23" t="s">
        <v>125</v>
      </c>
    </row>
    <row r="14" customFormat="false" ht="30" hidden="false" customHeight="true" outlineLevel="0" collapsed="false">
      <c r="B14" s="9" t="s">
        <v>126</v>
      </c>
      <c r="C14" s="25" t="n">
        <v>116.9</v>
      </c>
      <c r="D14" s="26" t="n">
        <v>1</v>
      </c>
      <c r="E14" s="27" t="s">
        <v>127</v>
      </c>
    </row>
    <row r="15" customFormat="false" ht="30" hidden="false" customHeight="true" outlineLevel="0" collapsed="false">
      <c r="B15" s="28" t="s">
        <v>128</v>
      </c>
      <c r="C15" s="29" t="n">
        <v>139</v>
      </c>
      <c r="D15" s="30" t="n">
        <v>1.1890504704876</v>
      </c>
      <c r="E15" s="31" t="s">
        <v>129</v>
      </c>
    </row>
    <row r="16" customFormat="false" ht="30" hidden="false" customHeight="true" outlineLevel="0" collapsed="false">
      <c r="B16" s="9" t="s">
        <v>130</v>
      </c>
      <c r="C16" s="25" t="n">
        <v>163.1</v>
      </c>
      <c r="D16" s="26" t="n">
        <v>1.39520958083832</v>
      </c>
      <c r="E16" s="27" t="s">
        <v>129</v>
      </c>
    </row>
    <row r="17" customFormat="false" ht="30" hidden="false" customHeight="true" outlineLevel="0" collapsed="false">
      <c r="B17" s="32" t="s">
        <v>67</v>
      </c>
      <c r="C17" s="33" t="n">
        <v>206.7</v>
      </c>
      <c r="D17" s="34" t="n">
        <v>1.76817792985458</v>
      </c>
      <c r="E17" s="35" t="s">
        <v>131</v>
      </c>
    </row>
    <row r="18" customFormat="false" ht="30" hidden="false" customHeight="true" outlineLevel="0" collapsed="false">
      <c r="B18" s="9" t="s">
        <v>132</v>
      </c>
      <c r="C18" s="25" t="n">
        <v>205.6</v>
      </c>
      <c r="D18" s="36" t="n">
        <v>1.75876817792986</v>
      </c>
      <c r="E18" s="27" t="s">
        <v>133</v>
      </c>
    </row>
    <row r="19" customFormat="false" ht="30" hidden="false" customHeight="true" outlineLevel="0" collapsed="false">
      <c r="B19" s="28" t="s">
        <v>134</v>
      </c>
      <c r="C19" s="29" t="n">
        <v>228.6</v>
      </c>
      <c r="D19" s="37" t="n">
        <v>1.95551753635586</v>
      </c>
      <c r="E19" s="31" t="s">
        <v>133</v>
      </c>
    </row>
    <row r="20" customFormat="false" ht="6" hidden="false" customHeight="true" outlineLevel="0" collapsed="false"/>
    <row r="21" customFormat="false" ht="19.5" hidden="false" customHeight="true" outlineLevel="0" collapsed="false">
      <c r="B21" s="6" t="s">
        <v>135</v>
      </c>
      <c r="C21" s="6"/>
      <c r="D21" s="6"/>
      <c r="E21" s="6"/>
    </row>
    <row r="22" customFormat="false" ht="48" hidden="false" customHeight="true" outlineLevel="0" collapsed="false">
      <c r="B22" s="38" t="s">
        <v>136</v>
      </c>
      <c r="C22" s="38"/>
      <c r="D22" s="38"/>
      <c r="E22" s="38"/>
    </row>
    <row r="23" customFormat="false" ht="6" hidden="false" customHeight="true" outlineLevel="0" collapsed="false"/>
    <row r="24" customFormat="false" ht="19.5" hidden="false" customHeight="true" outlineLevel="0" collapsed="false">
      <c r="B24" s="6" t="s">
        <v>137</v>
      </c>
      <c r="C24" s="6"/>
      <c r="D24" s="6"/>
      <c r="E24" s="6"/>
    </row>
    <row r="25" customFormat="false" ht="24" hidden="false" customHeight="true" outlineLevel="0" collapsed="false">
      <c r="B25" s="4" t="s">
        <v>138</v>
      </c>
      <c r="C25" s="5" t="s">
        <v>100</v>
      </c>
      <c r="D25" s="5"/>
      <c r="E25" s="5"/>
    </row>
    <row r="26" customFormat="false" ht="24" hidden="false" customHeight="true" outlineLevel="0" collapsed="false">
      <c r="B26" s="4" t="s">
        <v>139</v>
      </c>
      <c r="C26" s="5" t="s">
        <v>140</v>
      </c>
      <c r="D26" s="5"/>
      <c r="E26" s="5"/>
    </row>
    <row r="27" customFormat="false" ht="24" hidden="false" customHeight="true" outlineLevel="0" collapsed="false">
      <c r="B27" s="4" t="s">
        <v>141</v>
      </c>
      <c r="C27" s="5" t="s">
        <v>142</v>
      </c>
      <c r="D27" s="5"/>
      <c r="E27" s="5"/>
    </row>
    <row r="28" customFormat="false" ht="24" hidden="false" customHeight="true" outlineLevel="0" collapsed="false">
      <c r="B28" s="4" t="s">
        <v>143</v>
      </c>
      <c r="C28" s="5" t="s">
        <v>144</v>
      </c>
      <c r="D28" s="5"/>
      <c r="E28" s="5"/>
    </row>
    <row r="29" customFormat="false" ht="24" hidden="false" customHeight="true" outlineLevel="0" collapsed="false">
      <c r="B29" s="4" t="s">
        <v>145</v>
      </c>
      <c r="C29" s="5" t="s">
        <v>146</v>
      </c>
      <c r="D29" s="5"/>
      <c r="E29" s="5"/>
    </row>
    <row r="30" customFormat="false" ht="24" hidden="false" customHeight="true" outlineLevel="0" collapsed="false">
      <c r="B30" s="4" t="s">
        <v>147</v>
      </c>
      <c r="C30" s="5" t="s">
        <v>148</v>
      </c>
      <c r="D30" s="5"/>
      <c r="E30" s="5"/>
    </row>
    <row r="31" customFormat="false" ht="24" hidden="false" customHeight="true" outlineLevel="0" collapsed="false">
      <c r="B31" s="4" t="s">
        <v>149</v>
      </c>
      <c r="C31" s="5" t="s">
        <v>150</v>
      </c>
      <c r="D31" s="5"/>
      <c r="E31" s="5"/>
    </row>
  </sheetData>
  <mergeCells count="19">
    <mergeCell ref="B2:E2"/>
    <mergeCell ref="B4:E4"/>
    <mergeCell ref="C5:E5"/>
    <mergeCell ref="C6:E6"/>
    <mergeCell ref="C7:E7"/>
    <mergeCell ref="C8:E8"/>
    <mergeCell ref="C9:E9"/>
    <mergeCell ref="C10:E10"/>
    <mergeCell ref="B12:E12"/>
    <mergeCell ref="B21:E21"/>
    <mergeCell ref="B22:E22"/>
    <mergeCell ref="B24:E24"/>
    <mergeCell ref="C25:E25"/>
    <mergeCell ref="C26:E26"/>
    <mergeCell ref="C27:E27"/>
    <mergeCell ref="C28:E28"/>
    <mergeCell ref="C29:E29"/>
    <mergeCell ref="C30:E30"/>
    <mergeCell ref="C31:E31"/>
  </mergeCell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B1:F63"/>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customHeight="true" zeroHeight="false" outlineLevelRow="0" outlineLevelCol="0"/>
  <cols>
    <col collapsed="false" customWidth="true" hidden="false" outlineLevel="0" max="1" min="1" style="1" width="3"/>
    <col collapsed="false" customWidth="true" hidden="false" outlineLevel="0" max="2" min="2" style="1" width="34"/>
    <col collapsed="false" customWidth="true" hidden="false" outlineLevel="0" max="3" min="3" style="1" width="18"/>
    <col collapsed="false" customWidth="true" hidden="false" outlineLevel="0" max="5" min="4" style="1" width="12"/>
    <col collapsed="false" customWidth="true" hidden="false" outlineLevel="0" max="6" min="6" style="1" width="28"/>
    <col collapsed="false" customWidth="true" hidden="false" outlineLevel="0" max="7" min="7" style="1" width="3"/>
  </cols>
  <sheetData>
    <row r="1" customFormat="false" ht="7.5" hidden="false" customHeight="true" outlineLevel="0" collapsed="false"/>
    <row r="2" customFormat="false" ht="24" hidden="false" customHeight="true" outlineLevel="0" collapsed="false">
      <c r="B2" s="16" t="s">
        <v>151</v>
      </c>
      <c r="C2" s="16"/>
      <c r="D2" s="16"/>
      <c r="E2" s="16"/>
      <c r="F2" s="16"/>
    </row>
    <row r="3" customFormat="false" ht="7.5" hidden="false" customHeight="true" outlineLevel="0" collapsed="false"/>
    <row r="4" customFormat="false" ht="18" hidden="false" customHeight="true" outlineLevel="0" collapsed="false">
      <c r="B4" s="39" t="s">
        <v>152</v>
      </c>
      <c r="C4" s="39"/>
      <c r="D4" s="23" t="s">
        <v>153</v>
      </c>
      <c r="E4" s="23" t="s">
        <v>154</v>
      </c>
      <c r="F4" s="23" t="s">
        <v>155</v>
      </c>
    </row>
    <row r="5" customFormat="false" ht="31.5" hidden="false" customHeight="true" outlineLevel="0" collapsed="false">
      <c r="B5" s="40" t="s">
        <v>156</v>
      </c>
      <c r="D5" s="41" t="n">
        <v>6175</v>
      </c>
      <c r="E5" s="42" t="s">
        <v>157</v>
      </c>
      <c r="F5" s="22" t="s">
        <v>158</v>
      </c>
    </row>
    <row r="6" customFormat="false" ht="31.5" hidden="false" customHeight="true" outlineLevel="0" collapsed="false">
      <c r="B6" s="40" t="s">
        <v>159</v>
      </c>
      <c r="D6" s="41" t="n">
        <v>2200</v>
      </c>
      <c r="E6" s="42" t="s">
        <v>45</v>
      </c>
      <c r="F6" s="22" t="s">
        <v>160</v>
      </c>
    </row>
    <row r="7" customFormat="false" ht="31.5" hidden="false" customHeight="true" outlineLevel="0" collapsed="false">
      <c r="B7" s="40" t="s">
        <v>161</v>
      </c>
      <c r="D7" s="41" t="n">
        <v>1512</v>
      </c>
      <c r="E7" s="42" t="s">
        <v>162</v>
      </c>
      <c r="F7" s="22" t="s">
        <v>163</v>
      </c>
    </row>
    <row r="8" customFormat="false" ht="31.5" hidden="false" customHeight="true" outlineLevel="0" collapsed="false">
      <c r="B8" s="40" t="s">
        <v>164</v>
      </c>
      <c r="D8" s="41" t="n">
        <v>8000</v>
      </c>
      <c r="E8" s="42" t="s">
        <v>59</v>
      </c>
      <c r="F8" s="22" t="s">
        <v>165</v>
      </c>
    </row>
    <row r="9" customFormat="false" ht="31.5" hidden="false" customHeight="true" outlineLevel="0" collapsed="false">
      <c r="B9" s="40" t="s">
        <v>166</v>
      </c>
      <c r="D9" s="43" t="n">
        <v>206.7</v>
      </c>
      <c r="E9" s="42" t="s">
        <v>167</v>
      </c>
      <c r="F9" s="22" t="s">
        <v>168</v>
      </c>
    </row>
    <row r="10" customFormat="false" ht="31.5" hidden="false" customHeight="true" outlineLevel="0" collapsed="false">
      <c r="B10" s="40" t="s">
        <v>169</v>
      </c>
      <c r="D10" s="41" t="n">
        <v>547</v>
      </c>
      <c r="E10" s="42" t="s">
        <v>170</v>
      </c>
      <c r="F10" s="22" t="s">
        <v>171</v>
      </c>
    </row>
    <row r="11" customFormat="false" ht="31.5" hidden="false" customHeight="true" outlineLevel="0" collapsed="false">
      <c r="B11" s="40" t="s">
        <v>172</v>
      </c>
      <c r="D11" s="41" t="n">
        <v>850</v>
      </c>
      <c r="E11" s="42" t="s">
        <v>170</v>
      </c>
      <c r="F11" s="22" t="s">
        <v>173</v>
      </c>
    </row>
    <row r="12" customFormat="false" ht="31.5" hidden="false" customHeight="true" outlineLevel="0" collapsed="false">
      <c r="B12" s="40" t="s">
        <v>174</v>
      </c>
      <c r="D12" s="41" t="n">
        <v>7500</v>
      </c>
      <c r="E12" s="42" t="s">
        <v>71</v>
      </c>
      <c r="F12" s="22" t="s">
        <v>175</v>
      </c>
    </row>
    <row r="13" customFormat="false" ht="31.5" hidden="false" customHeight="true" outlineLevel="0" collapsed="false">
      <c r="B13" s="40" t="s">
        <v>176</v>
      </c>
      <c r="D13" s="43" t="n">
        <v>0.8</v>
      </c>
      <c r="E13" s="42" t="s">
        <v>177</v>
      </c>
      <c r="F13" s="22" t="s">
        <v>178</v>
      </c>
    </row>
    <row r="14" customFormat="false" ht="31.5" hidden="false" customHeight="true" outlineLevel="0" collapsed="false">
      <c r="B14" s="40" t="s">
        <v>179</v>
      </c>
      <c r="D14" s="43" t="n">
        <v>116.9</v>
      </c>
      <c r="E14" s="42" t="s">
        <v>167</v>
      </c>
      <c r="F14" s="22" t="s">
        <v>168</v>
      </c>
    </row>
    <row r="15" customFormat="false" ht="7.5" hidden="false" customHeight="true" outlineLevel="0" collapsed="false"/>
    <row r="16" customFormat="false" ht="19.5" hidden="false" customHeight="true" outlineLevel="0" collapsed="false">
      <c r="B16" s="6" t="s">
        <v>180</v>
      </c>
      <c r="C16" s="6"/>
      <c r="D16" s="6"/>
      <c r="E16" s="6"/>
      <c r="F16" s="6"/>
    </row>
    <row r="17" customFormat="false" ht="18" hidden="false" customHeight="true" outlineLevel="0" collapsed="false">
      <c r="B17" s="39" t="s">
        <v>181</v>
      </c>
      <c r="C17" s="39"/>
      <c r="D17" s="23" t="s">
        <v>182</v>
      </c>
      <c r="E17" s="23" t="s">
        <v>36</v>
      </c>
      <c r="F17" s="23" t="s">
        <v>183</v>
      </c>
    </row>
    <row r="18" customFormat="false" ht="31.5" hidden="false" customHeight="true" outlineLevel="0" collapsed="false">
      <c r="B18" s="18" t="s">
        <v>184</v>
      </c>
      <c r="C18" s="40" t="s">
        <v>185</v>
      </c>
      <c r="D18" s="44" t="n">
        <f aca="false">D5/1000*3.41214</f>
        <v>21.0699645</v>
      </c>
      <c r="E18" s="42" t="s">
        <v>186</v>
      </c>
      <c r="F18" s="22" t="s">
        <v>187</v>
      </c>
    </row>
    <row r="19" customFormat="false" ht="31.5" hidden="false" customHeight="true" outlineLevel="0" collapsed="false">
      <c r="B19" s="18" t="s">
        <v>188</v>
      </c>
      <c r="C19" s="40" t="s">
        <v>189</v>
      </c>
      <c r="D19" s="44" t="n">
        <f aca="false">D18*D8</f>
        <v>168559.716</v>
      </c>
      <c r="E19" s="42" t="s">
        <v>190</v>
      </c>
      <c r="F19" s="22" t="s">
        <v>191</v>
      </c>
    </row>
    <row r="20" customFormat="false" ht="31.5" hidden="false" customHeight="true" outlineLevel="0" collapsed="false">
      <c r="B20" s="18" t="s">
        <v>192</v>
      </c>
      <c r="C20" s="40" t="s">
        <v>193</v>
      </c>
      <c r="D20" s="45" t="n">
        <f aca="false">D6/D5</f>
        <v>0.356275303643725</v>
      </c>
      <c r="E20" s="42" t="s">
        <v>177</v>
      </c>
      <c r="F20" s="22" t="s">
        <v>194</v>
      </c>
    </row>
    <row r="21" customFormat="false" ht="31.5" hidden="false" customHeight="true" outlineLevel="0" collapsed="false">
      <c r="B21" s="18" t="s">
        <v>195</v>
      </c>
      <c r="C21" s="40" t="s">
        <v>196</v>
      </c>
      <c r="D21" s="44" t="n">
        <f aca="false">3412.14/D20</f>
        <v>9577.25659090909</v>
      </c>
      <c r="E21" s="42" t="s">
        <v>197</v>
      </c>
      <c r="F21" s="22" t="s">
        <v>198</v>
      </c>
    </row>
    <row r="23" customFormat="false" ht="6" hidden="false" customHeight="true" outlineLevel="0" collapsed="false"/>
    <row r="24" customFormat="false" ht="19.5" hidden="false" customHeight="true" outlineLevel="0" collapsed="false">
      <c r="B24" s="6" t="s">
        <v>199</v>
      </c>
      <c r="C24" s="6"/>
      <c r="D24" s="6"/>
      <c r="E24" s="6"/>
      <c r="F24" s="6"/>
    </row>
    <row r="26" customFormat="false" ht="18" hidden="false" customHeight="true" outlineLevel="0" collapsed="false">
      <c r="B26" s="39" t="s">
        <v>181</v>
      </c>
      <c r="C26" s="39"/>
      <c r="D26" s="23" t="s">
        <v>182</v>
      </c>
      <c r="E26" s="23" t="s">
        <v>36</v>
      </c>
      <c r="F26" s="23" t="s">
        <v>183</v>
      </c>
    </row>
    <row r="27" customFormat="false" ht="31.5" hidden="false" customHeight="true" outlineLevel="0" collapsed="false">
      <c r="B27" s="18" t="s">
        <v>200</v>
      </c>
      <c r="C27" s="40" t="s">
        <v>201</v>
      </c>
      <c r="D27" s="46" t="n">
        <f aca="false">D6*D8/1000</f>
        <v>17600</v>
      </c>
      <c r="E27" s="42" t="s">
        <v>202</v>
      </c>
      <c r="F27" s="22" t="s">
        <v>203</v>
      </c>
    </row>
    <row r="28" customFormat="false" ht="31.5" hidden="false" customHeight="true" outlineLevel="0" collapsed="false">
      <c r="B28" s="18" t="s">
        <v>204</v>
      </c>
      <c r="C28" s="40" t="s">
        <v>205</v>
      </c>
      <c r="D28" s="46" t="n">
        <f aca="false">D27</f>
        <v>17600</v>
      </c>
      <c r="E28" s="42" t="s">
        <v>202</v>
      </c>
      <c r="F28" s="22" t="s">
        <v>206</v>
      </c>
    </row>
    <row r="29" customFormat="false" ht="6" hidden="false" customHeight="true" outlineLevel="0" collapsed="false"/>
    <row r="30" customFormat="false" ht="19.5" hidden="false" customHeight="true" outlineLevel="0" collapsed="false">
      <c r="B30" s="6" t="s">
        <v>207</v>
      </c>
      <c r="C30" s="6"/>
      <c r="D30" s="6"/>
      <c r="E30" s="6"/>
      <c r="F30" s="6"/>
    </row>
    <row r="32" customFormat="false" ht="18" hidden="false" customHeight="true" outlineLevel="0" collapsed="false">
      <c r="B32" s="39" t="s">
        <v>181</v>
      </c>
      <c r="C32" s="39"/>
      <c r="D32" s="23" t="s">
        <v>182</v>
      </c>
      <c r="E32" s="23" t="s">
        <v>36</v>
      </c>
      <c r="F32" s="23" t="s">
        <v>183</v>
      </c>
    </row>
    <row r="33" customFormat="false" ht="39.75" hidden="false" customHeight="true" outlineLevel="0" collapsed="false">
      <c r="B33" s="18" t="s">
        <v>208</v>
      </c>
      <c r="C33" s="40" t="s">
        <v>209</v>
      </c>
      <c r="D33" s="47" t="n">
        <f aca="false">D19*D9/2000</f>
        <v>17420.6466486</v>
      </c>
      <c r="E33" s="48" t="s">
        <v>210</v>
      </c>
      <c r="F33" s="49" t="s">
        <v>211</v>
      </c>
    </row>
    <row r="34" customFormat="false" ht="39.75" hidden="false" customHeight="true" outlineLevel="0" collapsed="false">
      <c r="B34" s="18" t="s">
        <v>212</v>
      </c>
      <c r="C34" s="40" t="s">
        <v>213</v>
      </c>
      <c r="D34" s="47" t="n">
        <f aca="false">D27*D10/2000</f>
        <v>4813.6</v>
      </c>
      <c r="E34" s="48" t="s">
        <v>210</v>
      </c>
      <c r="F34" s="49" t="s">
        <v>214</v>
      </c>
    </row>
    <row r="35" customFormat="false" ht="39.75" hidden="false" customHeight="true" outlineLevel="0" collapsed="false">
      <c r="B35" s="18" t="s">
        <v>215</v>
      </c>
      <c r="C35" s="40" t="s">
        <v>216</v>
      </c>
      <c r="D35" s="47" t="n">
        <v>0</v>
      </c>
      <c r="E35" s="48" t="s">
        <v>210</v>
      </c>
      <c r="F35" s="49" t="s">
        <v>217</v>
      </c>
    </row>
    <row r="36" customFormat="false" ht="39.75" hidden="false" customHeight="true" outlineLevel="0" collapsed="false">
      <c r="B36" s="50" t="s">
        <v>218</v>
      </c>
      <c r="C36" s="51" t="s">
        <v>219</v>
      </c>
      <c r="D36" s="52" t="n">
        <f aca="false">D33-D34-D35</f>
        <v>12607.0466486</v>
      </c>
      <c r="E36" s="53" t="s">
        <v>210</v>
      </c>
      <c r="F36" s="54" t="s">
        <v>220</v>
      </c>
    </row>
    <row r="37" customFormat="false" ht="39.75" hidden="false" customHeight="true" outlineLevel="0" collapsed="false">
      <c r="B37" s="55" t="s">
        <v>221</v>
      </c>
      <c r="C37" s="56" t="s">
        <v>222</v>
      </c>
      <c r="D37" s="47" t="n">
        <f aca="false">D7*D8*3.41214/1000/D13*D14/2000</f>
        <v>3015.52649496</v>
      </c>
      <c r="E37" s="57" t="s">
        <v>210</v>
      </c>
      <c r="F37" s="58" t="s">
        <v>223</v>
      </c>
    </row>
    <row r="38" customFormat="false" ht="39.75" hidden="false" customHeight="true" outlineLevel="0" collapsed="false">
      <c r="B38" s="50" t="s">
        <v>224</v>
      </c>
      <c r="C38" s="51" t="s">
        <v>225</v>
      </c>
      <c r="D38" s="52" t="n">
        <f aca="false">D33-D34-D37</f>
        <v>9591.52015364</v>
      </c>
      <c r="E38" s="53" t="s">
        <v>210</v>
      </c>
      <c r="F38" s="54" t="s">
        <v>226</v>
      </c>
    </row>
    <row r="39" customFormat="false" ht="6" hidden="false" customHeight="true" outlineLevel="0" collapsed="false"/>
    <row r="40" customFormat="false" ht="19.5" hidden="false" customHeight="true" outlineLevel="0" collapsed="false">
      <c r="B40" s="6" t="s">
        <v>227</v>
      </c>
      <c r="C40" s="6"/>
      <c r="D40" s="6"/>
      <c r="E40" s="6"/>
      <c r="F40" s="6"/>
    </row>
    <row r="42" customFormat="false" ht="18" hidden="false" customHeight="true" outlineLevel="0" collapsed="false">
      <c r="B42" s="39" t="s">
        <v>181</v>
      </c>
      <c r="C42" s="39"/>
      <c r="D42" s="23" t="s">
        <v>182</v>
      </c>
      <c r="E42" s="23" t="s">
        <v>36</v>
      </c>
      <c r="F42" s="23" t="s">
        <v>183</v>
      </c>
    </row>
    <row r="43" customFormat="false" ht="43.5" hidden="false" customHeight="true" outlineLevel="0" collapsed="false">
      <c r="B43" s="18" t="s">
        <v>228</v>
      </c>
      <c r="C43" s="40" t="s">
        <v>229</v>
      </c>
      <c r="D43" s="59" t="n">
        <f aca="false">D27*D11/2000</f>
        <v>7480</v>
      </c>
      <c r="E43" s="60" t="s">
        <v>210</v>
      </c>
      <c r="F43" s="49" t="s">
        <v>230</v>
      </c>
    </row>
    <row r="44" customFormat="false" ht="43.5" hidden="false" customHeight="true" outlineLevel="0" collapsed="false">
      <c r="B44" s="18" t="s">
        <v>231</v>
      </c>
      <c r="C44" s="40" t="s">
        <v>232</v>
      </c>
      <c r="D44" s="59" t="n">
        <f aca="false">D33</f>
        <v>17420.6466486</v>
      </c>
      <c r="E44" s="60" t="s">
        <v>210</v>
      </c>
      <c r="F44" s="49" t="s">
        <v>233</v>
      </c>
    </row>
    <row r="45" customFormat="false" ht="43.5" hidden="false" customHeight="true" outlineLevel="0" collapsed="false">
      <c r="B45" s="18" t="s">
        <v>234</v>
      </c>
      <c r="C45" s="40" t="s">
        <v>235</v>
      </c>
      <c r="D45" s="59" t="n">
        <f aca="false">D33-D43</f>
        <v>9940.6466486</v>
      </c>
      <c r="E45" s="60" t="s">
        <v>210</v>
      </c>
      <c r="F45" s="49" t="s">
        <v>236</v>
      </c>
    </row>
    <row r="46" customFormat="false" ht="43.5" hidden="false" customHeight="true" outlineLevel="0" collapsed="false">
      <c r="B46" s="61" t="s">
        <v>237</v>
      </c>
      <c r="C46" s="62" t="s">
        <v>238</v>
      </c>
      <c r="D46" s="63" t="n">
        <f aca="false">(D43-D33)/D43</f>
        <v>-1.32896345569519</v>
      </c>
      <c r="E46" s="64" t="s">
        <v>177</v>
      </c>
      <c r="F46" s="65" t="s">
        <v>239</v>
      </c>
    </row>
    <row r="47" customFormat="false" ht="43.5" hidden="false" customHeight="true" outlineLevel="0" collapsed="false">
      <c r="B47" s="66" t="s">
        <v>240</v>
      </c>
      <c r="C47" s="67" t="s">
        <v>241</v>
      </c>
      <c r="D47" s="68" t="n">
        <v>0.5</v>
      </c>
      <c r="E47" s="69" t="s">
        <v>242</v>
      </c>
      <c r="F47" s="70" t="s">
        <v>243</v>
      </c>
    </row>
    <row r="48" customFormat="false" ht="43.5" hidden="false" customHeight="true" outlineLevel="0" collapsed="false">
      <c r="B48" s="61" t="s">
        <v>244</v>
      </c>
      <c r="C48" s="62" t="s">
        <v>245</v>
      </c>
      <c r="D48" s="63" t="n">
        <f aca="false">D36/D43</f>
        <v>1.68543404393048</v>
      </c>
      <c r="E48" s="64" t="s">
        <v>177</v>
      </c>
      <c r="F48" s="65" t="s">
        <v>246</v>
      </c>
    </row>
    <row r="49" customFormat="false" ht="43.5" hidden="false" customHeight="true" outlineLevel="0" collapsed="false">
      <c r="B49" s="61" t="s">
        <v>247</v>
      </c>
      <c r="C49" s="62" t="s">
        <v>248</v>
      </c>
      <c r="D49" s="71" t="str">
        <f aca="false">IF(D46&gt;=0.5,"YES — Meets threshold","NO — FAILS threshold")</f>
        <v>NO — FAILS threshold</v>
      </c>
      <c r="E49" s="64" t="s">
        <v>249</v>
      </c>
      <c r="F49" s="65" t="s">
        <v>250</v>
      </c>
    </row>
    <row r="50" customFormat="false" ht="6" hidden="false" customHeight="true" outlineLevel="0" collapsed="false"/>
    <row r="51" customFormat="false" ht="60" hidden="false" customHeight="true" outlineLevel="0" collapsed="false">
      <c r="B51" s="72" t="s">
        <v>251</v>
      </c>
      <c r="C51" s="72"/>
      <c r="D51" s="72"/>
      <c r="E51" s="72"/>
      <c r="F51" s="72"/>
    </row>
    <row r="53" customFormat="false" ht="19.5" hidden="false" customHeight="true" outlineLevel="0" collapsed="false">
      <c r="B53" s="6" t="s">
        <v>252</v>
      </c>
      <c r="C53" s="6"/>
      <c r="D53" s="6"/>
      <c r="E53" s="6"/>
      <c r="F53" s="6"/>
    </row>
    <row r="55" customFormat="false" ht="18" hidden="false" customHeight="true" outlineLevel="0" collapsed="false">
      <c r="B55" s="39" t="s">
        <v>181</v>
      </c>
      <c r="C55" s="39"/>
      <c r="D55" s="23" t="s">
        <v>253</v>
      </c>
      <c r="E55" s="23" t="s">
        <v>254</v>
      </c>
      <c r="F55" s="23" t="s">
        <v>255</v>
      </c>
    </row>
    <row r="56" customFormat="false" ht="24" hidden="false" customHeight="true" outlineLevel="0" collapsed="false">
      <c r="B56" s="73"/>
      <c r="C56" s="40" t="s">
        <v>256</v>
      </c>
      <c r="D56" s="74" t="n">
        <f aca="false">D6*8000/1000</f>
        <v>17600</v>
      </c>
      <c r="E56" s="75" t="n">
        <f aca="false">D6*8760/1000</f>
        <v>19272</v>
      </c>
      <c r="F56" s="22" t="s">
        <v>202</v>
      </c>
    </row>
    <row r="57" customFormat="false" ht="24" hidden="false" customHeight="true" outlineLevel="0" collapsed="false">
      <c r="B57" s="73"/>
      <c r="C57" s="40" t="s">
        <v>257</v>
      </c>
      <c r="D57" s="74" t="n">
        <f aca="false">D19</f>
        <v>168559.716</v>
      </c>
      <c r="E57" s="75" t="n">
        <f aca="false">D5/1000*3.41214*8760</f>
        <v>184572.88902</v>
      </c>
      <c r="F57" s="22" t="s">
        <v>190</v>
      </c>
    </row>
    <row r="58" customFormat="false" ht="24" hidden="false" customHeight="true" outlineLevel="0" collapsed="false">
      <c r="B58" s="73"/>
      <c r="C58" s="40" t="s">
        <v>258</v>
      </c>
      <c r="D58" s="74" t="n">
        <f aca="false">D33</f>
        <v>17420.6466486</v>
      </c>
      <c r="E58" s="75" t="n">
        <f aca="false">D5/1000*3.41214*8760*D9/2000</f>
        <v>19075.608080217</v>
      </c>
      <c r="F58" s="22" t="s">
        <v>210</v>
      </c>
    </row>
    <row r="59" customFormat="false" ht="24" hidden="false" customHeight="true" outlineLevel="0" collapsed="false">
      <c r="B59" s="73"/>
      <c r="C59" s="40" t="s">
        <v>213</v>
      </c>
      <c r="D59" s="74" t="n">
        <f aca="false">D27*D10/2000</f>
        <v>4813.6</v>
      </c>
      <c r="E59" s="75" t="n">
        <f aca="false">D6*8760/1000*D10/2000</f>
        <v>5270.892</v>
      </c>
      <c r="F59" s="22" t="s">
        <v>210</v>
      </c>
    </row>
    <row r="60" customFormat="false" ht="24" hidden="false" customHeight="true" outlineLevel="0" collapsed="false">
      <c r="B60" s="73"/>
      <c r="C60" s="40" t="s">
        <v>259</v>
      </c>
      <c r="D60" s="74" t="n">
        <f aca="false">D36</f>
        <v>12607.0466486</v>
      </c>
      <c r="E60" s="75" t="n">
        <f aca="false">(D5/1000*3.41214*8760*D9/2000)-(D6*8760/1000*D10/2000)</f>
        <v>13804.716080217</v>
      </c>
      <c r="F60" s="22" t="s">
        <v>210</v>
      </c>
    </row>
    <row r="61" customFormat="false" ht="24" hidden="false" customHeight="true" outlineLevel="0" collapsed="false">
      <c r="B61" s="73"/>
      <c r="C61" s="40" t="s">
        <v>260</v>
      </c>
      <c r="D61" s="74" t="n">
        <f aca="false">D43</f>
        <v>7480</v>
      </c>
      <c r="E61" s="75" t="n">
        <f aca="false">D6*8760/1000*D11/2000</f>
        <v>8190.6</v>
      </c>
      <c r="F61" s="22" t="s">
        <v>210</v>
      </c>
    </row>
    <row r="62" customFormat="false" ht="6" hidden="false" customHeight="true" outlineLevel="0" collapsed="false"/>
    <row r="63" customFormat="false" ht="13.5" hidden="false" customHeight="true" outlineLevel="0" collapsed="false">
      <c r="B63" s="15" t="s">
        <v>261</v>
      </c>
      <c r="C63" s="15"/>
      <c r="D63" s="15"/>
      <c r="E63" s="15"/>
      <c r="F63" s="15"/>
    </row>
  </sheetData>
  <mergeCells count="14">
    <mergeCell ref="B2:F2"/>
    <mergeCell ref="B4:C4"/>
    <mergeCell ref="B16:F16"/>
    <mergeCell ref="B17:C17"/>
    <mergeCell ref="B24:F24"/>
    <mergeCell ref="B26:C26"/>
    <mergeCell ref="B30:F30"/>
    <mergeCell ref="B32:C32"/>
    <mergeCell ref="B40:F40"/>
    <mergeCell ref="B42:C42"/>
    <mergeCell ref="B51:F51"/>
    <mergeCell ref="B53:F53"/>
    <mergeCell ref="B55:C55"/>
    <mergeCell ref="B63:F63"/>
  </mergeCell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B1:C38"/>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customHeight="true" zeroHeight="false" outlineLevelRow="0" outlineLevelCol="0"/>
  <cols>
    <col collapsed="false" customWidth="true" hidden="false" outlineLevel="0" max="1" min="1" style="1" width="3"/>
    <col collapsed="false" customWidth="true" hidden="false" outlineLevel="0" max="2" min="2" style="1" width="24"/>
    <col collapsed="false" customWidth="true" hidden="false" outlineLevel="0" max="3" min="3" style="1" width="46"/>
    <col collapsed="false" customWidth="true" hidden="false" outlineLevel="0" max="4" min="4" style="1" width="3"/>
  </cols>
  <sheetData>
    <row r="1" customFormat="false" ht="7.5" hidden="false" customHeight="true" outlineLevel="0" collapsed="false"/>
    <row r="2" customFormat="false" ht="24" hidden="false" customHeight="true" outlineLevel="0" collapsed="false">
      <c r="B2" s="16" t="s">
        <v>262</v>
      </c>
      <c r="C2" s="16"/>
    </row>
    <row r="3" customFormat="false" ht="7.5" hidden="false" customHeight="true" outlineLevel="0" collapsed="false"/>
    <row r="4" customFormat="false" ht="19.5" hidden="false" customHeight="true" outlineLevel="0" collapsed="false">
      <c r="B4" s="6" t="s">
        <v>263</v>
      </c>
      <c r="C4" s="6"/>
    </row>
    <row r="5" customFormat="false" ht="18" hidden="false" customHeight="true" outlineLevel="0" collapsed="false">
      <c r="B5" s="4" t="s">
        <v>264</v>
      </c>
      <c r="C5" s="76" t="s">
        <v>265</v>
      </c>
    </row>
    <row r="6" customFormat="false" ht="79.5" hidden="false" customHeight="true" outlineLevel="0" collapsed="false">
      <c r="B6" s="4" t="s">
        <v>266</v>
      </c>
      <c r="C6" s="76" t="s">
        <v>267</v>
      </c>
    </row>
    <row r="7" customFormat="false" ht="27" hidden="false" customHeight="true" outlineLevel="0" collapsed="false">
      <c r="B7" s="4" t="s">
        <v>268</v>
      </c>
      <c r="C7" s="76" t="s">
        <v>269</v>
      </c>
    </row>
    <row r="8" customFormat="false" ht="24" hidden="false" customHeight="true" outlineLevel="0" collapsed="false">
      <c r="B8" s="4" t="s">
        <v>270</v>
      </c>
      <c r="C8" s="76" t="s">
        <v>271</v>
      </c>
    </row>
    <row r="9" customFormat="false" ht="78" hidden="false" customHeight="true" outlineLevel="0" collapsed="false">
      <c r="B9" s="4" t="s">
        <v>272</v>
      </c>
      <c r="C9" s="76" t="s">
        <v>273</v>
      </c>
    </row>
    <row r="10" customFormat="false" ht="6" hidden="false" customHeight="true" outlineLevel="0" collapsed="false"/>
    <row r="11" customFormat="false" ht="19.5" hidden="false" customHeight="true" outlineLevel="0" collapsed="false">
      <c r="B11" s="6" t="s">
        <v>274</v>
      </c>
      <c r="C11" s="6"/>
    </row>
    <row r="12" customFormat="false" ht="18" hidden="false" customHeight="true" outlineLevel="0" collapsed="false">
      <c r="B12" s="4" t="s">
        <v>264</v>
      </c>
      <c r="C12" s="76" t="s">
        <v>275</v>
      </c>
    </row>
    <row r="13" customFormat="false" ht="66" hidden="false" customHeight="true" outlineLevel="0" collapsed="false">
      <c r="B13" s="4" t="s">
        <v>276</v>
      </c>
      <c r="C13" s="76" t="s">
        <v>277</v>
      </c>
    </row>
    <row r="14" customFormat="false" ht="33" hidden="false" customHeight="true" outlineLevel="0" collapsed="false">
      <c r="B14" s="4" t="s">
        <v>278</v>
      </c>
      <c r="C14" s="76" t="s">
        <v>279</v>
      </c>
    </row>
    <row r="15" customFormat="false" ht="79.5" hidden="false" customHeight="true" outlineLevel="0" collapsed="false">
      <c r="B15" s="4" t="s">
        <v>280</v>
      </c>
      <c r="C15" s="76" t="s">
        <v>281</v>
      </c>
    </row>
    <row r="16" customFormat="false" ht="6" hidden="false" customHeight="true" outlineLevel="0" collapsed="false"/>
    <row r="17" customFormat="false" ht="19.5" hidden="false" customHeight="true" outlineLevel="0" collapsed="false">
      <c r="B17" s="6" t="s">
        <v>282</v>
      </c>
      <c r="C17" s="6"/>
    </row>
    <row r="18" customFormat="false" ht="18" hidden="false" customHeight="true" outlineLevel="0" collapsed="false">
      <c r="B18" s="4" t="s">
        <v>283</v>
      </c>
      <c r="C18" s="76" t="s">
        <v>110</v>
      </c>
    </row>
    <row r="19" customFormat="false" ht="18" hidden="false" customHeight="true" outlineLevel="0" collapsed="false">
      <c r="B19" s="4" t="s">
        <v>284</v>
      </c>
      <c r="C19" s="76" t="s">
        <v>112</v>
      </c>
    </row>
    <row r="20" customFormat="false" ht="18" hidden="false" customHeight="true" outlineLevel="0" collapsed="false">
      <c r="B20" s="4" t="s">
        <v>285</v>
      </c>
      <c r="C20" s="76" t="s">
        <v>286</v>
      </c>
    </row>
    <row r="21" customFormat="false" ht="27" hidden="false" customHeight="true" outlineLevel="0" collapsed="false">
      <c r="B21" s="4" t="s">
        <v>287</v>
      </c>
      <c r="C21" s="76" t="s">
        <v>288</v>
      </c>
    </row>
    <row r="22" customFormat="false" ht="27.75" hidden="false" customHeight="true" outlineLevel="0" collapsed="false">
      <c r="B22" s="4" t="s">
        <v>289</v>
      </c>
      <c r="C22" s="76" t="s">
        <v>290</v>
      </c>
    </row>
    <row r="23" customFormat="false" ht="48.75" hidden="false" customHeight="true" outlineLevel="0" collapsed="false">
      <c r="B23" s="4" t="s">
        <v>291</v>
      </c>
      <c r="C23" s="76" t="s">
        <v>292</v>
      </c>
    </row>
    <row r="24" customFormat="false" ht="18" hidden="false" customHeight="true" outlineLevel="0" collapsed="false">
      <c r="B24" s="4" t="s">
        <v>293</v>
      </c>
      <c r="C24" s="76" t="s">
        <v>294</v>
      </c>
    </row>
    <row r="25" customFormat="false" ht="6" hidden="false" customHeight="true" outlineLevel="0" collapsed="false"/>
    <row r="26" customFormat="false" ht="19.5" hidden="false" customHeight="true" outlineLevel="0" collapsed="false">
      <c r="B26" s="6" t="s">
        <v>295</v>
      </c>
      <c r="C26" s="6"/>
    </row>
    <row r="27" customFormat="false" ht="19.5" hidden="false" customHeight="true" outlineLevel="0" collapsed="false">
      <c r="B27" s="4" t="s">
        <v>296</v>
      </c>
      <c r="C27" s="76" t="s">
        <v>297</v>
      </c>
    </row>
    <row r="28" customFormat="false" ht="79.5" hidden="false" customHeight="true" outlineLevel="0" collapsed="false">
      <c r="B28" s="4" t="s">
        <v>298</v>
      </c>
      <c r="C28" s="76" t="s">
        <v>299</v>
      </c>
    </row>
    <row r="29" customFormat="false" ht="55.5" hidden="false" customHeight="true" outlineLevel="0" collapsed="false">
      <c r="B29" s="4" t="s">
        <v>300</v>
      </c>
      <c r="C29" s="76" t="s">
        <v>301</v>
      </c>
    </row>
    <row r="30" customFormat="false" ht="75" hidden="false" customHeight="true" outlineLevel="0" collapsed="false">
      <c r="B30" s="4" t="s">
        <v>302</v>
      </c>
      <c r="C30" s="76" t="s">
        <v>303</v>
      </c>
    </row>
    <row r="31" customFormat="false" ht="72" hidden="false" customHeight="true" outlineLevel="0" collapsed="false">
      <c r="B31" s="4" t="s">
        <v>304</v>
      </c>
      <c r="C31" s="76" t="s">
        <v>305</v>
      </c>
    </row>
    <row r="32" customFormat="false" ht="6" hidden="false" customHeight="true" outlineLevel="0" collapsed="false"/>
    <row r="33" customFormat="false" ht="19.5" hidden="false" customHeight="true" outlineLevel="0" collapsed="false">
      <c r="B33" s="6" t="s">
        <v>306</v>
      </c>
      <c r="C33" s="6"/>
    </row>
    <row r="34" customFormat="false" ht="24.75" hidden="false" customHeight="true" outlineLevel="0" collapsed="false">
      <c r="B34" s="4" t="s">
        <v>307</v>
      </c>
      <c r="C34" s="76" t="s">
        <v>308</v>
      </c>
    </row>
    <row r="35" customFormat="false" ht="76.5" hidden="false" customHeight="true" outlineLevel="0" collapsed="false">
      <c r="B35" s="4" t="s">
        <v>309</v>
      </c>
      <c r="C35" s="76" t="s">
        <v>310</v>
      </c>
    </row>
    <row r="36" customFormat="false" ht="75.75" hidden="false" customHeight="true" outlineLevel="0" collapsed="false">
      <c r="B36" s="4" t="s">
        <v>311</v>
      </c>
      <c r="C36" s="76" t="s">
        <v>312</v>
      </c>
    </row>
    <row r="37" customFormat="false" ht="79.5" hidden="false" customHeight="true" outlineLevel="0" collapsed="false">
      <c r="B37" s="4" t="s">
        <v>313</v>
      </c>
      <c r="C37" s="76" t="s">
        <v>314</v>
      </c>
    </row>
    <row r="38" customFormat="false" ht="6" hidden="false" customHeight="true" outlineLevel="0" collapsed="false"/>
  </sheetData>
  <mergeCells count="6">
    <mergeCell ref="B2:C2"/>
    <mergeCell ref="B4:C4"/>
    <mergeCell ref="B11:C11"/>
    <mergeCell ref="B17:C17"/>
    <mergeCell ref="B26:C26"/>
    <mergeCell ref="B33:C33"/>
  </mergeCell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1</TotalTime>
  <Application>LibreOffice/25.2.7.2$Windows_X86_64 LibreOffice_project/5cbfd1ab6520636bb5f7b99185aa69bd7456825d</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2026-08-30T01:00:24Z</dcterms:created>
  <dc:creator>openpyxl</dc:creator>
  <dc:description/>
  <dc:language>en-US</dc:language>
  <cp:lastModifiedBy/>
  <dcterms:modified xsi:type="dcterms:W3CDTF">2026-08-30T18:30:42Z</dcterms:modified>
  <cp:revision>1</cp:revision>
  <dc:subject/>
  <dc:title/>
</cp:coreProperties>
</file>

<file path=docProps/custom.xml><?xml version="1.0" encoding="utf-8"?>
<Properties xmlns="http://schemas.openxmlformats.org/officeDocument/2006/custom-properties" xmlns:vt="http://schemas.openxmlformats.org/officeDocument/2006/docPropsVTypes"/>
</file>