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sfb-fp01\WDOXDMS\data\Clients\005593\00004\"/>
    </mc:Choice>
  </mc:AlternateContent>
  <xr:revisionPtr revIDLastSave="0" documentId="13_ncr:1_{5D77266E-03A5-4152-8E23-4AF32B786F9B}" xr6:coauthVersionLast="47" xr6:coauthVersionMax="47" xr10:uidLastSave="{00000000-0000-0000-0000-000000000000}"/>
  <bookViews>
    <workbookView xWindow="2745" yWindow="2805" windowWidth="16470" windowHeight="9180" xr2:uid="{00000000-000D-0000-FFFF-FFFF00000000}"/>
  </bookViews>
  <sheets>
    <sheet name="Cost of service" sheetId="11" r:id="rId1"/>
    <sheet name="Cost of Debt" sheetId="13" r:id="rId2"/>
    <sheet name="Rate Change Determination" sheetId="10" r:id="rId3"/>
  </sheets>
  <externalReferences>
    <externalReference r:id="rId4"/>
  </externalReferences>
  <definedNames>
    <definedName name="_xlnm.Print_Area" localSheetId="1">'Cost of Debt'!$A:$D</definedName>
    <definedName name="_xlnm.Print_Area" localSheetId="0">'Cost of service'!$A:$D</definedName>
    <definedName name="_xlnm.Print_Area" localSheetId="2">'Rate Change Determination'!$A:$G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7" i="11" l="1"/>
  <c r="D39" i="11"/>
  <c r="D43" i="11" s="1"/>
  <c r="D16" i="13"/>
  <c r="D19" i="11"/>
  <c r="D26" i="11" s="1"/>
  <c r="D21" i="13"/>
  <c r="G15" i="10" s="1"/>
  <c r="F17" i="10" s="1"/>
  <c r="F18" i="10" s="1"/>
  <c r="C16" i="10"/>
  <c r="F13" i="10"/>
  <c r="E13" i="10"/>
  <c r="C13" i="10"/>
  <c r="E9" i="10"/>
  <c r="F6" i="10"/>
  <c r="C6" i="10"/>
  <c r="D5" i="10"/>
  <c r="D6" i="10" s="1"/>
  <c r="C41" i="11"/>
  <c r="C24" i="11"/>
  <c r="C38" i="11"/>
  <c r="C37" i="11"/>
  <c r="C36" i="11"/>
  <c r="C35" i="11"/>
  <c r="C34" i="11"/>
  <c r="C33" i="11"/>
  <c r="C32" i="11"/>
  <c r="C31" i="11"/>
  <c r="C23" i="11"/>
  <c r="C22" i="11"/>
  <c r="C21" i="11"/>
  <c r="C20" i="11"/>
  <c r="C18" i="11"/>
  <c r="C16" i="11"/>
  <c r="C15" i="11"/>
  <c r="C14" i="11"/>
  <c r="C13" i="11"/>
  <c r="C11" i="11"/>
  <c r="C10" i="11"/>
  <c r="C9" i="11"/>
  <c r="C8" i="11"/>
  <c r="B26" i="11"/>
  <c r="B43" i="11"/>
  <c r="B18" i="13"/>
  <c r="D18" i="13"/>
  <c r="C18" i="13"/>
  <c r="E17" i="10" l="1"/>
  <c r="E18" i="10" s="1"/>
  <c r="C17" i="10"/>
  <c r="C18" i="10" s="1"/>
  <c r="C43" i="11"/>
  <c r="D13" i="10"/>
  <c r="D17" i="10"/>
  <c r="D18" i="10" s="1"/>
  <c r="G6" i="10"/>
  <c r="D7" i="10" s="1"/>
  <c r="C26" i="11"/>
  <c r="D45" i="11"/>
  <c r="D47" i="11" s="1"/>
  <c r="G11" i="10" s="1"/>
  <c r="E12" i="10" s="1"/>
  <c r="E14" i="10" s="1"/>
  <c r="E20" i="10" s="1"/>
  <c r="C7" i="10" l="1"/>
  <c r="F7" i="10"/>
  <c r="F9" i="10" s="1"/>
  <c r="F12" i="10" s="1"/>
  <c r="F14" i="10" s="1"/>
  <c r="F20" i="10" s="1"/>
  <c r="E7" i="10"/>
  <c r="D9" i="10" s="1"/>
  <c r="D12" i="10" s="1"/>
  <c r="D14" i="10" s="1"/>
  <c r="D20" i="10" s="1"/>
  <c r="C9" i="10" l="1"/>
  <c r="G7" i="10"/>
  <c r="C12" i="10" l="1"/>
  <c r="C14" i="10" s="1"/>
  <c r="C20" i="10" s="1"/>
  <c r="G9" i="10"/>
</calcChain>
</file>

<file path=xl/sharedStrings.xml><?xml version="1.0" encoding="utf-8"?>
<sst xmlns="http://schemas.openxmlformats.org/spreadsheetml/2006/main" count="79" uniqueCount="73">
  <si>
    <t>Woodstock Aqueduct Company</t>
  </si>
  <si>
    <t>Base Charge (per meter)</t>
  </si>
  <si>
    <t>Hydrant Charges</t>
  </si>
  <si>
    <t>Cost of Service</t>
  </si>
  <si>
    <t>Test Year ending 12/31/2023</t>
  </si>
  <si>
    <t>2023</t>
  </si>
  <si>
    <t>Change</t>
  </si>
  <si>
    <t>Rate year</t>
  </si>
  <si>
    <t>Salaries and wages</t>
  </si>
  <si>
    <t>Payroll taxes</t>
  </si>
  <si>
    <t>Pension plan</t>
  </si>
  <si>
    <t>Employee benefits</t>
  </si>
  <si>
    <t>Backhoe expenses</t>
  </si>
  <si>
    <t>Equipment rental</t>
  </si>
  <si>
    <t>Equipment insurance</t>
  </si>
  <si>
    <t>Heat</t>
  </si>
  <si>
    <t>Electricity</t>
  </si>
  <si>
    <t>Operating supplies</t>
  </si>
  <si>
    <t>Property and other taxes</t>
  </si>
  <si>
    <t>Rent</t>
  </si>
  <si>
    <t>Repairs and maintenance</t>
  </si>
  <si>
    <t>Repairs and maintenance - flood damage</t>
  </si>
  <si>
    <t>Truck and travel expenses</t>
  </si>
  <si>
    <t>Officer salaries</t>
  </si>
  <si>
    <t>Insurance</t>
  </si>
  <si>
    <t>Miscellaneous</t>
  </si>
  <si>
    <t>Land management</t>
  </si>
  <si>
    <t>Office supplies and expenses</t>
  </si>
  <si>
    <t>Professional services</t>
  </si>
  <si>
    <t>Telephone</t>
  </si>
  <si>
    <t>Capacity Charge</t>
  </si>
  <si>
    <t>Principal</t>
  </si>
  <si>
    <t>Monthly Payment</t>
  </si>
  <si>
    <t>Annual payments</t>
  </si>
  <si>
    <t>Mascoma Mortgage Note</t>
  </si>
  <si>
    <t>Solar Trackers Mascoma</t>
  </si>
  <si>
    <t>Kubota Equipment loan</t>
  </si>
  <si>
    <t>VEDA West End Line loan</t>
  </si>
  <si>
    <t>Flood loan Mascoma</t>
  </si>
  <si>
    <t>VEDA Lead Line inventory</t>
  </si>
  <si>
    <t>VEDA PER</t>
  </si>
  <si>
    <t>Line of credit</t>
  </si>
  <si>
    <t>Accounts payable</t>
  </si>
  <si>
    <t>Total</t>
  </si>
  <si>
    <t>Elm Street river crossing</t>
  </si>
  <si>
    <t>Annual Cost of debt</t>
  </si>
  <si>
    <t xml:space="preserve">Rate Change Determination </t>
  </si>
  <si>
    <t>Variable Charge (per/cb/ft)</t>
  </si>
  <si>
    <t>Test Year Rate</t>
  </si>
  <si>
    <t>Unit (meters, volume, hydrants)</t>
  </si>
  <si>
    <t>Revenue</t>
  </si>
  <si>
    <t>Contribution %</t>
  </si>
  <si>
    <t>Contribution Adjustments</t>
  </si>
  <si>
    <t>Cost of Service Revenue Requirement</t>
  </si>
  <si>
    <t>Revenue Requirement Per Rate Class</t>
  </si>
  <si>
    <t>Cost of Service Rates</t>
  </si>
  <si>
    <t>ANR Deficienty Fund Requirement</t>
  </si>
  <si>
    <t>Deficiency Fund Allocation %</t>
  </si>
  <si>
    <t>ANR Deficiency Fund Rate Change</t>
  </si>
  <si>
    <t>Rate Year Rates</t>
  </si>
  <si>
    <t>TEST YEAR</t>
  </si>
  <si>
    <t>RATE YEAR</t>
  </si>
  <si>
    <t xml:space="preserve">Total Cost of Service </t>
  </si>
  <si>
    <t>Operating Expenses</t>
  </si>
  <si>
    <t>Category</t>
  </si>
  <si>
    <t>Administrative &amp; General Expenses Total</t>
  </si>
  <si>
    <t>Total Operating Expenses Total</t>
  </si>
  <si>
    <t xml:space="preserve">Debt Expenses </t>
  </si>
  <si>
    <t>Administrative and General Expenses</t>
  </si>
  <si>
    <t xml:space="preserve">Woodstock Aqueduct Company  </t>
  </si>
  <si>
    <t>Employee benefits - Health Insurance</t>
  </si>
  <si>
    <t>ANR required planned pipe replacement</t>
  </si>
  <si>
    <t>SCADA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</si>
</sst>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164" formatCode="&quot;$&quot;#,##0.00"/>
    <numFmt numFmtId="165" formatCode="###0;###0;0"/>
    <numFmt numFmtId="166" formatCode="_(&quot;$&quot;* #,##0_);_(&quot;$&quot;* \(#,##0\);_(&quot;$&quot;* &quot;-&quot;??_);_(@_)"/>
    <numFmt numFmtId="167" formatCode="&quot;$&quot;#,##0;&quot;$&quot;#,##0;&quot;$&quot;0"/>
    <numFmt numFmtId="168" formatCode="\(* \ #,##0\);#,##0\ ;_*\ &quot;-0-&quot;\ "/>
    <numFmt numFmtId="169" formatCode="_(* #,##0_);\(* \ #,##0\);_(* &quot;-0-&quot;_);_(@_)"/>
    <numFmt numFmtId="170" formatCode="&quot;$&quot;#,##0.0000"/>
  </numFmts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0" fontId="0" fillId="0" borderId="0" xfId="0" applyNumberFormat="1"/>
    <xf numFmtId="44" fontId="0" fillId="0" borderId="0" xfId="1" applyFont="1"/>
    <xf numFmtId="0" fontId="0" fillId="0" borderId="0" xfId="0" applyAlignment="1">
      <alignment horizontal="center"/>
    </xf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  <xf numFmtId="4" fontId="0" fillId="0" borderId="0" xfId="0" applyNumberFormat="1"/>
    <xf numFmtId="38" fontId="0" fillId="0" borderId="0" xfId="0" applyNumberFormat="1"/>
    <xf numFmtId="165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/>
    <xf numFmtId="0" fontId="5" fillId="0" borderId="0" xfId="0" applyFont="1" applyAlignment="1">
      <alignment horizontal="right"/>
    </xf>
    <xf numFmtId="44" fontId="5" fillId="0" borderId="5" xfId="0" applyNumberFormat="1" applyFont="1" applyBorder="1" applyAlignment="1">
      <alignment horizontal="right"/>
    </xf>
    <xf numFmtId="1" fontId="5" fillId="0" borderId="0" xfId="0" applyNumberFormat="1" applyFont="1" applyAlignment="1">
      <alignment horizontal="right"/>
    </xf>
    <xf numFmtId="1" fontId="5" fillId="0" borderId="5" xfId="0" applyNumberFormat="1" applyFont="1" applyBorder="1" applyAlignment="1">
      <alignment horizontal="right"/>
    </xf>
    <xf numFmtId="164" fontId="5" fillId="0" borderId="0" xfId="0" applyNumberFormat="1" applyFont="1" applyAlignment="1">
      <alignment horizontal="right"/>
    </xf>
    <xf numFmtId="9" fontId="4" fillId="0" borderId="4" xfId="0" applyNumberFormat="1" applyFont="1" applyBorder="1"/>
    <xf numFmtId="9" fontId="5" fillId="0" borderId="0" xfId="1" applyNumberFormat="1" applyFont="1" applyBorder="1" applyAlignment="1">
      <alignment horizontal="right"/>
    </xf>
    <xf numFmtId="9" fontId="5" fillId="0" borderId="0" xfId="0" applyNumberFormat="1" applyFont="1" applyAlignment="1">
      <alignment horizontal="right"/>
    </xf>
    <xf numFmtId="9" fontId="5" fillId="0" borderId="5" xfId="0" applyNumberFormat="1" applyFont="1" applyBorder="1" applyAlignment="1">
      <alignment horizontal="right"/>
    </xf>
    <xf numFmtId="10" fontId="5" fillId="0" borderId="0" xfId="0" applyNumberFormat="1" applyFont="1" applyAlignment="1">
      <alignment horizontal="right"/>
    </xf>
    <xf numFmtId="0" fontId="5" fillId="0" borderId="5" xfId="0" applyFont="1" applyBorder="1" applyAlignment="1">
      <alignment horizontal="right"/>
    </xf>
    <xf numFmtId="164" fontId="5" fillId="0" borderId="5" xfId="0" applyNumberFormat="1" applyFont="1" applyBorder="1" applyAlignment="1">
      <alignment horizontal="right"/>
    </xf>
    <xf numFmtId="0" fontId="4" fillId="0" borderId="6" xfId="0" applyFont="1" applyBorder="1"/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4" fillId="0" borderId="1" xfId="0" applyFont="1" applyBorder="1"/>
    <xf numFmtId="9" fontId="5" fillId="0" borderId="2" xfId="0" applyNumberFormat="1" applyFont="1" applyBorder="1" applyAlignment="1">
      <alignment horizontal="right"/>
    </xf>
    <xf numFmtId="9" fontId="5" fillId="0" borderId="3" xfId="0" applyNumberFormat="1" applyFont="1" applyBorder="1" applyAlignment="1">
      <alignment horizontal="right"/>
    </xf>
    <xf numFmtId="164" fontId="4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right"/>
    </xf>
    <xf numFmtId="164" fontId="5" fillId="0" borderId="0" xfId="1" applyNumberFormat="1" applyFont="1" applyBorder="1" applyAlignment="1">
      <alignment horizontal="right"/>
    </xf>
    <xf numFmtId="0" fontId="4" fillId="0" borderId="3" xfId="0" applyFont="1" applyBorder="1" applyAlignment="1">
      <alignment horizontal="center" vertical="top" wrapText="1"/>
    </xf>
    <xf numFmtId="0" fontId="5" fillId="0" borderId="0" xfId="0" applyFont="1"/>
    <xf numFmtId="44" fontId="5" fillId="0" borderId="0" xfId="0" applyNumberFormat="1" applyFont="1"/>
    <xf numFmtId="0" fontId="4" fillId="0" borderId="12" xfId="0" applyFont="1" applyBorder="1" applyAlignment="1">
      <alignment horizontal="center"/>
    </xf>
    <xf numFmtId="14" fontId="4" fillId="0" borderId="12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44" fontId="5" fillId="0" borderId="12" xfId="0" applyNumberFormat="1" applyFont="1" applyBorder="1" applyAlignment="1">
      <alignment horizontal="center"/>
    </xf>
    <xf numFmtId="0" fontId="5" fillId="0" borderId="12" xfId="0" applyFont="1" applyBorder="1"/>
    <xf numFmtId="44" fontId="5" fillId="0" borderId="12" xfId="0" applyNumberFormat="1" applyFont="1" applyBorder="1"/>
    <xf numFmtId="44" fontId="4" fillId="0" borderId="12" xfId="0" applyNumberFormat="1" applyFont="1" applyBorder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44" fontId="5" fillId="0" borderId="14" xfId="0" applyNumberFormat="1" applyFont="1" applyBorder="1" applyAlignment="1">
      <alignment horizontal="center"/>
    </xf>
    <xf numFmtId="0" fontId="5" fillId="0" borderId="13" xfId="0" applyFont="1" applyBorder="1"/>
    <xf numFmtId="44" fontId="5" fillId="0" borderId="14" xfId="0" applyNumberFormat="1" applyFont="1" applyBorder="1"/>
    <xf numFmtId="0" fontId="4" fillId="0" borderId="15" xfId="0" applyFont="1" applyBorder="1"/>
    <xf numFmtId="44" fontId="4" fillId="0" borderId="16" xfId="0" applyNumberFormat="1" applyFont="1" applyBorder="1"/>
    <xf numFmtId="44" fontId="4" fillId="0" borderId="17" xfId="0" applyNumberFormat="1" applyFont="1" applyBorder="1"/>
    <xf numFmtId="4" fontId="5" fillId="0" borderId="0" xfId="0" applyNumberFormat="1" applyFont="1"/>
    <xf numFmtId="165" fontId="5" fillId="0" borderId="0" xfId="0" applyNumberFormat="1" applyFont="1"/>
    <xf numFmtId="169" fontId="5" fillId="0" borderId="0" xfId="0" applyNumberFormat="1" applyFont="1"/>
    <xf numFmtId="165" fontId="4" fillId="0" borderId="12" xfId="0" applyNumberFormat="1" applyFont="1" applyBorder="1" applyAlignment="1">
      <alignment horizontal="center"/>
    </xf>
    <xf numFmtId="4" fontId="4" fillId="0" borderId="12" xfId="0" applyNumberFormat="1" applyFont="1" applyBorder="1" applyAlignment="1">
      <alignment horizontal="center"/>
    </xf>
    <xf numFmtId="165" fontId="5" fillId="0" borderId="12" xfId="0" applyNumberFormat="1" applyFont="1" applyBorder="1"/>
    <xf numFmtId="166" fontId="5" fillId="0" borderId="12" xfId="0" applyNumberFormat="1" applyFont="1" applyBorder="1"/>
    <xf numFmtId="4" fontId="5" fillId="0" borderId="12" xfId="0" applyNumberFormat="1" applyFont="1" applyBorder="1"/>
    <xf numFmtId="38" fontId="5" fillId="0" borderId="12" xfId="0" applyNumberFormat="1" applyFont="1" applyBorder="1"/>
    <xf numFmtId="41" fontId="5" fillId="0" borderId="12" xfId="0" applyNumberFormat="1" applyFont="1" applyBorder="1"/>
    <xf numFmtId="42" fontId="5" fillId="0" borderId="12" xfId="0" applyNumberFormat="1" applyFont="1" applyBorder="1"/>
    <xf numFmtId="165" fontId="4" fillId="0" borderId="12" xfId="0" applyNumberFormat="1" applyFont="1" applyBorder="1"/>
    <xf numFmtId="166" fontId="4" fillId="0" borderId="12" xfId="0" applyNumberFormat="1" applyFont="1" applyBorder="1"/>
    <xf numFmtId="4" fontId="4" fillId="0" borderId="12" xfId="0" applyNumberFormat="1" applyFont="1" applyBorder="1"/>
    <xf numFmtId="164" fontId="1" fillId="0" borderId="4" xfId="0" applyNumberFormat="1" applyFont="1" applyBorder="1"/>
    <xf numFmtId="164" fontId="5" fillId="0" borderId="0" xfId="0" applyNumberFormat="1" applyFont="1"/>
    <xf numFmtId="164" fontId="0" fillId="0" borderId="0" xfId="0" applyNumberFormat="1"/>
    <xf numFmtId="8" fontId="7" fillId="0" borderId="0" xfId="0" applyNumberFormat="1" applyFont="1"/>
    <xf numFmtId="164" fontId="5" fillId="2" borderId="0" xfId="0" applyNumberFormat="1" applyFont="1" applyFill="1"/>
    <xf numFmtId="4" fontId="4" fillId="2" borderId="12" xfId="0" applyNumberFormat="1" applyFont="1" applyFill="1" applyBorder="1"/>
    <xf numFmtId="164" fontId="5" fillId="2" borderId="5" xfId="0" applyNumberFormat="1" applyFont="1" applyFill="1" applyBorder="1" applyAlignment="1">
      <alignment horizontal="right"/>
    </xf>
    <xf numFmtId="170" fontId="5" fillId="0" borderId="0" xfId="0" applyNumberFormat="1" applyFont="1" applyAlignment="1">
      <alignment horizontal="right"/>
    </xf>
    <xf numFmtId="165" fontId="4" fillId="0" borderId="12" xfId="0" applyNumberFormat="1" applyFont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4" fillId="0" borderId="9" xfId="0" applyFont="1" applyBorder="1" applyAlignment="1">
      <alignment vertical="center" textRotation="90"/>
    </xf>
    <xf numFmtId="0" fontId="4" fillId="0" borderId="10" xfId="0" applyFont="1" applyBorder="1" applyAlignment="1">
      <alignment vertical="center" textRotation="90"/>
    </xf>
    <xf numFmtId="0" fontId="4" fillId="0" borderId="11" xfId="0" applyFont="1" applyBorder="1" applyAlignment="1">
      <alignment vertical="center" textRotation="90"/>
    </xf>
    <xf numFmtId="164" fontId="4" fillId="0" borderId="12" xfId="0" applyNumberFormat="1" applyFont="1" applyBorder="1"/>
  </cellXfs>
  <cellStyles count="4">
    <cellStyle name="Currency" xfId="1" builtinId="4"/>
    <cellStyle name="Currency 2" xfId="3" xr:uid="{6ACE52D5-4AB8-467A-837C-BE2E2D433D4F}"/>
    <cellStyle name="Normal" xfId="0" builtinId="0"/>
    <cellStyle name="Normal 3" xfId="2" xr:uid="{4A249C89-5960-4178-8860-E66626A4AA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mcclain\Documents\Woodstock%20Aqueduct\Copy%20of%20Rate%20Case%203-18-24%20(OJM%203-19-24).xlsx" TargetMode="External"/><Relationship Id="rId1" Type="http://schemas.openxmlformats.org/officeDocument/2006/relationships/externalLinkPath" Target="https://d.docs.live.net/44746019c6c735e2/AQUEDUCT%20CO/WAC/WAC/Rate%20Increase/Rate%20Increase%202024/Final%20Draft%203-30-24/Exhibits/Copy%20of%20Rate%20Case%203-18-24%20(OJM%203-19-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ales &amp; Expense"/>
      <sheetName val="Rate design Income"/>
      <sheetName val="Cost of service"/>
      <sheetName val="Cost of Debt"/>
      <sheetName val="Excess Usage 2023"/>
    </sheetNames>
    <sheetDataSet>
      <sheetData sheetId="0"/>
      <sheetData sheetId="1"/>
      <sheetData sheetId="2"/>
      <sheetData sheetId="3"/>
      <sheetData sheetId="4">
        <row r="40">
          <cell r="D40">
            <v>5548269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6C93-26D4-46C4-8372-1F19144C544A}">
  <sheetPr>
    <pageSetUpPr fitToPage="1"/>
  </sheetPr>
  <dimension ref="A1:Q177"/>
  <sheetViews>
    <sheetView tabSelected="1" topLeftCell="A35" workbookViewId="0">
      <selection activeCell="B47" sqref="B47"/>
    </sheetView>
  </sheetViews>
  <sheetFormatPr defaultColWidth="9" defaultRowHeight="15" x14ac:dyDescent="0.2"/>
  <cols>
    <col min="1" max="1" width="44.5703125" style="39" customWidth="1"/>
    <col min="2" max="2" width="17" style="39" customWidth="1"/>
    <col min="3" max="3" width="15.5703125" style="39" customWidth="1"/>
    <col min="4" max="4" width="13.85546875" style="57" customWidth="1"/>
  </cols>
  <sheetData>
    <row r="1" spans="1:17" ht="18" x14ac:dyDescent="0.25">
      <c r="A1" s="81" t="s">
        <v>0</v>
      </c>
      <c r="B1" s="81"/>
      <c r="C1" s="81"/>
      <c r="D1" s="81"/>
    </row>
    <row r="2" spans="1:17" ht="18" x14ac:dyDescent="0.25">
      <c r="A2" s="81" t="s">
        <v>3</v>
      </c>
      <c r="B2" s="81"/>
      <c r="C2" s="81"/>
      <c r="D2" s="81"/>
    </row>
    <row r="3" spans="1:17" ht="18" x14ac:dyDescent="0.25">
      <c r="A3" s="80" t="s">
        <v>4</v>
      </c>
      <c r="B3" s="80"/>
      <c r="C3" s="80"/>
      <c r="D3" s="8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 x14ac:dyDescent="0.2">
      <c r="A4" s="58"/>
      <c r="B4" s="58"/>
      <c r="C4" s="58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 ht="15.75" x14ac:dyDescent="0.25">
      <c r="A5" s="79" t="s">
        <v>63</v>
      </c>
      <c r="B5" s="79"/>
      <c r="C5" s="79"/>
      <c r="D5" s="7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s="2" customFormat="1" ht="15.75" x14ac:dyDescent="0.25">
      <c r="A6" s="41" t="s">
        <v>64</v>
      </c>
      <c r="B6" s="41" t="s">
        <v>5</v>
      </c>
      <c r="C6" s="41" t="s">
        <v>6</v>
      </c>
      <c r="D6" s="61" t="s">
        <v>7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s="2" customFormat="1" ht="15.75" x14ac:dyDescent="0.25">
      <c r="A7" s="60"/>
      <c r="B7" s="41"/>
      <c r="C7" s="41"/>
      <c r="D7" s="61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x14ac:dyDescent="0.2">
      <c r="A8" s="62" t="s">
        <v>8</v>
      </c>
      <c r="B8" s="63">
        <v>128420</v>
      </c>
      <c r="C8" s="63">
        <f>D8-B8</f>
        <v>137842</v>
      </c>
      <c r="D8" s="64">
        <v>266262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x14ac:dyDescent="0.2">
      <c r="A9" s="62" t="s">
        <v>9</v>
      </c>
      <c r="B9" s="65">
        <v>10090</v>
      </c>
      <c r="C9" s="63">
        <f t="shared" ref="C9:C23" si="0">D9-B9</f>
        <v>11009</v>
      </c>
      <c r="D9" s="64">
        <v>21099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x14ac:dyDescent="0.2">
      <c r="A10" s="62" t="s">
        <v>10</v>
      </c>
      <c r="B10" s="66">
        <v>0</v>
      </c>
      <c r="C10" s="63">
        <f t="shared" si="0"/>
        <v>26626</v>
      </c>
      <c r="D10" s="64">
        <v>26626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x14ac:dyDescent="0.2">
      <c r="A11" s="62" t="s">
        <v>70</v>
      </c>
      <c r="B11" s="65">
        <v>7751</v>
      </c>
      <c r="C11" s="63">
        <f t="shared" si="0"/>
        <v>12635.619999999999</v>
      </c>
      <c r="D11" s="64">
        <v>20386.62</v>
      </c>
      <c r="E11" s="11"/>
      <c r="F11" s="11"/>
      <c r="G11" s="11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x14ac:dyDescent="0.2">
      <c r="A12" s="62" t="s">
        <v>12</v>
      </c>
      <c r="B12" s="65">
        <v>324</v>
      </c>
      <c r="C12" s="63">
        <v>0</v>
      </c>
      <c r="D12" s="64">
        <v>324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x14ac:dyDescent="0.2">
      <c r="A13" s="62" t="s">
        <v>13</v>
      </c>
      <c r="B13" s="65">
        <v>5734</v>
      </c>
      <c r="C13" s="63">
        <f t="shared" si="0"/>
        <v>1062</v>
      </c>
      <c r="D13" s="64">
        <v>6796</v>
      </c>
      <c r="E13" s="9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x14ac:dyDescent="0.2">
      <c r="A14" s="62" t="s">
        <v>14</v>
      </c>
      <c r="B14" s="65">
        <v>1270</v>
      </c>
      <c r="C14" s="63">
        <f t="shared" si="0"/>
        <v>0</v>
      </c>
      <c r="D14" s="64">
        <v>1270</v>
      </c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7" x14ac:dyDescent="0.2">
      <c r="A15" s="62" t="s">
        <v>15</v>
      </c>
      <c r="B15" s="65">
        <v>2347</v>
      </c>
      <c r="C15" s="63">
        <f t="shared" si="0"/>
        <v>0</v>
      </c>
      <c r="D15" s="64">
        <v>2347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</row>
    <row r="16" spans="1:17" x14ac:dyDescent="0.2">
      <c r="A16" s="62" t="s">
        <v>16</v>
      </c>
      <c r="B16" s="65">
        <v>21660</v>
      </c>
      <c r="C16" s="63">
        <f t="shared" si="0"/>
        <v>0</v>
      </c>
      <c r="D16" s="64">
        <v>21660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</row>
    <row r="17" spans="1:17" x14ac:dyDescent="0.2">
      <c r="A17" s="62" t="s">
        <v>17</v>
      </c>
      <c r="B17" s="65">
        <v>31270</v>
      </c>
      <c r="C17" s="63">
        <v>0</v>
      </c>
      <c r="D17" s="64">
        <v>32000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8" spans="1:17" x14ac:dyDescent="0.2">
      <c r="A18" s="62" t="s">
        <v>18</v>
      </c>
      <c r="B18" s="65">
        <v>34668</v>
      </c>
      <c r="C18" s="63">
        <f t="shared" si="0"/>
        <v>0</v>
      </c>
      <c r="D18" s="64">
        <v>34668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 x14ac:dyDescent="0.2">
      <c r="A19" s="62" t="s">
        <v>19</v>
      </c>
      <c r="B19" s="65">
        <v>10450</v>
      </c>
      <c r="C19" s="63">
        <v>0</v>
      </c>
      <c r="D19" s="64">
        <f>B19+C19</f>
        <v>10450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 x14ac:dyDescent="0.2">
      <c r="A20" s="62" t="s">
        <v>20</v>
      </c>
      <c r="B20" s="65">
        <v>27236</v>
      </c>
      <c r="C20" s="63">
        <f t="shared" si="0"/>
        <v>0</v>
      </c>
      <c r="D20" s="64">
        <v>27236</v>
      </c>
      <c r="E20" s="12"/>
      <c r="F20" s="12"/>
      <c r="G20" s="12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17" x14ac:dyDescent="0.2">
      <c r="A21" s="62" t="s">
        <v>71</v>
      </c>
      <c r="B21" s="65"/>
      <c r="C21" s="63">
        <f t="shared" si="0"/>
        <v>150000</v>
      </c>
      <c r="D21" s="64">
        <v>150000</v>
      </c>
      <c r="E21" s="12"/>
      <c r="F21" s="12"/>
      <c r="G21" s="12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spans="1:17" x14ac:dyDescent="0.2">
      <c r="A22" s="62" t="s">
        <v>21</v>
      </c>
      <c r="B22" s="65">
        <v>146054</v>
      </c>
      <c r="C22" s="63">
        <f t="shared" si="0"/>
        <v>-146054</v>
      </c>
      <c r="D22" s="64">
        <v>0</v>
      </c>
      <c r="E22" s="12"/>
      <c r="F22" s="12"/>
      <c r="G22" s="12"/>
      <c r="H22" s="10"/>
      <c r="I22" s="10"/>
      <c r="J22" s="10"/>
      <c r="K22" s="10"/>
      <c r="L22" s="10"/>
      <c r="M22" s="10"/>
      <c r="N22" s="10"/>
      <c r="O22" s="10"/>
      <c r="P22" s="10"/>
      <c r="Q22" s="10"/>
    </row>
    <row r="23" spans="1:17" x14ac:dyDescent="0.2">
      <c r="A23" s="62" t="s">
        <v>22</v>
      </c>
      <c r="B23" s="66">
        <v>9921</v>
      </c>
      <c r="C23" s="63">
        <f t="shared" si="0"/>
        <v>79</v>
      </c>
      <c r="D23" s="64">
        <v>10000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17" x14ac:dyDescent="0.2">
      <c r="A24" s="62" t="s">
        <v>72</v>
      </c>
      <c r="B24" s="46"/>
      <c r="C24" s="46">
        <f>D24-B24</f>
        <v>45300</v>
      </c>
      <c r="D24" s="64">
        <v>45300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x14ac:dyDescent="0.2">
      <c r="A25" s="62"/>
      <c r="B25" s="67"/>
      <c r="C25" s="67"/>
      <c r="D25" s="64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17" s="1" customFormat="1" ht="15.75" x14ac:dyDescent="0.25">
      <c r="A26" s="68" t="s">
        <v>66</v>
      </c>
      <c r="B26" s="69">
        <f>SUM(B8:B25)</f>
        <v>437195</v>
      </c>
      <c r="C26" s="69">
        <f>SUM(C8:C25)</f>
        <v>238499.62</v>
      </c>
      <c r="D26" s="70">
        <f>SUM(D8:D25)</f>
        <v>676424.62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x14ac:dyDescent="0.2">
      <c r="A27" s="58"/>
      <c r="B27" s="59"/>
      <c r="C27" s="59"/>
      <c r="E27" s="12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28" spans="1:17" x14ac:dyDescent="0.2">
      <c r="A28" s="58"/>
      <c r="B28" s="58"/>
      <c r="C28" s="4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</row>
    <row r="29" spans="1:17" ht="15.75" x14ac:dyDescent="0.25">
      <c r="A29" s="79" t="s">
        <v>68</v>
      </c>
      <c r="B29" s="79"/>
      <c r="C29" s="79"/>
      <c r="D29" s="79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</row>
    <row r="30" spans="1:17" x14ac:dyDescent="0.2">
      <c r="A30" s="62"/>
      <c r="B30" s="45"/>
      <c r="C30" s="46"/>
      <c r="D30" s="64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</row>
    <row r="31" spans="1:17" x14ac:dyDescent="0.2">
      <c r="A31" s="62" t="s">
        <v>23</v>
      </c>
      <c r="B31" s="46">
        <v>43000</v>
      </c>
      <c r="C31" s="46">
        <f>D31-B31</f>
        <v>-43000</v>
      </c>
      <c r="D31" s="64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</row>
    <row r="32" spans="1:17" x14ac:dyDescent="0.2">
      <c r="A32" s="62" t="s">
        <v>9</v>
      </c>
      <c r="B32" s="46">
        <v>3461</v>
      </c>
      <c r="C32" s="46">
        <f t="shared" ref="C32:C41" si="1">D32-B32</f>
        <v>-3461</v>
      </c>
      <c r="D32" s="64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</row>
    <row r="33" spans="1:17" x14ac:dyDescent="0.2">
      <c r="A33" s="62" t="s">
        <v>10</v>
      </c>
      <c r="B33" s="46">
        <v>0</v>
      </c>
      <c r="C33" s="46">
        <f t="shared" si="1"/>
        <v>0</v>
      </c>
      <c r="D33" s="64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</row>
    <row r="34" spans="1:17" x14ac:dyDescent="0.2">
      <c r="A34" s="62" t="s">
        <v>11</v>
      </c>
      <c r="B34" s="46">
        <v>1996</v>
      </c>
      <c r="C34" s="46">
        <f t="shared" si="1"/>
        <v>-1996</v>
      </c>
      <c r="D34" s="64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</row>
    <row r="35" spans="1:17" x14ac:dyDescent="0.2">
      <c r="A35" s="62" t="s">
        <v>24</v>
      </c>
      <c r="B35" s="46">
        <v>22209</v>
      </c>
      <c r="C35" s="46">
        <f t="shared" si="1"/>
        <v>0</v>
      </c>
      <c r="D35" s="64">
        <v>22209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 x14ac:dyDescent="0.2">
      <c r="A36" s="62" t="s">
        <v>25</v>
      </c>
      <c r="B36" s="46">
        <v>127</v>
      </c>
      <c r="C36" s="46">
        <f t="shared" si="1"/>
        <v>-127</v>
      </c>
      <c r="D36" s="64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</row>
    <row r="37" spans="1:17" x14ac:dyDescent="0.2">
      <c r="A37" s="62" t="s">
        <v>26</v>
      </c>
      <c r="B37" s="46">
        <v>0</v>
      </c>
      <c r="C37" s="46">
        <f t="shared" si="1"/>
        <v>0</v>
      </c>
      <c r="D37" s="64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1:17" x14ac:dyDescent="0.2">
      <c r="A38" s="62" t="s">
        <v>27</v>
      </c>
      <c r="B38" s="46">
        <v>10045</v>
      </c>
      <c r="C38" s="46">
        <f t="shared" si="1"/>
        <v>0</v>
      </c>
      <c r="D38" s="64">
        <v>10045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 x14ac:dyDescent="0.2">
      <c r="A39" s="62" t="s">
        <v>28</v>
      </c>
      <c r="B39" s="46">
        <v>19609</v>
      </c>
      <c r="C39" s="46">
        <v>40000</v>
      </c>
      <c r="D39" s="64">
        <f>B39+C39</f>
        <v>59609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 x14ac:dyDescent="0.2"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1:17" x14ac:dyDescent="0.2">
      <c r="A41" s="62" t="s">
        <v>29</v>
      </c>
      <c r="B41" s="46">
        <v>6748</v>
      </c>
      <c r="C41" s="46">
        <f t="shared" si="1"/>
        <v>1000</v>
      </c>
      <c r="D41" s="64">
        <v>7748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1:17" x14ac:dyDescent="0.2">
      <c r="A42" s="62"/>
      <c r="B42" s="46"/>
      <c r="C42" s="46"/>
      <c r="D42" s="64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7" s="1" customFormat="1" ht="15.75" x14ac:dyDescent="0.25">
      <c r="A43" s="68" t="s">
        <v>65</v>
      </c>
      <c r="B43" s="47">
        <f>SUM(B31:B42)</f>
        <v>107195</v>
      </c>
      <c r="C43" s="70">
        <f>SUM(C30:C42)</f>
        <v>-7584</v>
      </c>
      <c r="D43" s="70">
        <f>SUM(D30:D42)</f>
        <v>99611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x14ac:dyDescent="0.2">
      <c r="A44" s="62"/>
      <c r="B44" s="62"/>
      <c r="C44" s="62"/>
      <c r="D44" s="64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7" s="1" customFormat="1" ht="15.75" x14ac:dyDescent="0.25">
      <c r="A45" s="68" t="s">
        <v>45</v>
      </c>
      <c r="B45" s="68"/>
      <c r="C45" s="68"/>
      <c r="D45" s="70">
        <f>'Cost of Debt'!$D$18</f>
        <v>160218.23999999999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x14ac:dyDescent="0.2">
      <c r="A46" s="45"/>
      <c r="B46" s="62"/>
      <c r="C46" s="62"/>
      <c r="D46" s="64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</row>
    <row r="47" spans="1:17" ht="15.75" x14ac:dyDescent="0.25">
      <c r="A47" s="68" t="s">
        <v>62</v>
      </c>
      <c r="B47" s="90">
        <f>B43+B26</f>
        <v>544390</v>
      </c>
      <c r="C47" s="62"/>
      <c r="D47" s="76">
        <f>D26+D43+D45</f>
        <v>936253.86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</row>
    <row r="48" spans="1:17" x14ac:dyDescent="0.2"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</row>
    <row r="49" spans="1:17" x14ac:dyDescent="0.2">
      <c r="A49" s="58"/>
      <c r="B49" s="58"/>
      <c r="C49" s="58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</row>
    <row r="50" spans="1:17" x14ac:dyDescent="0.2">
      <c r="A50" s="58"/>
      <c r="B50" s="58"/>
      <c r="C50" s="58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</row>
    <row r="51" spans="1:17" x14ac:dyDescent="0.2">
      <c r="B51" s="58"/>
      <c r="C51" s="58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</row>
    <row r="52" spans="1:17" x14ac:dyDescent="0.2">
      <c r="A52" s="58"/>
      <c r="B52" s="58"/>
      <c r="C52" s="58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</row>
    <row r="53" spans="1:17" x14ac:dyDescent="0.2">
      <c r="A53" s="58"/>
      <c r="B53" s="58"/>
      <c r="C53" s="58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</row>
    <row r="54" spans="1:17" x14ac:dyDescent="0.2">
      <c r="A54" s="58"/>
      <c r="B54" s="58"/>
      <c r="C54" s="58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</row>
    <row r="55" spans="1:17" x14ac:dyDescent="0.2">
      <c r="A55" s="58"/>
      <c r="B55" s="58"/>
      <c r="C55" s="58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</row>
    <row r="56" spans="1:17" x14ac:dyDescent="0.2">
      <c r="A56" s="58"/>
      <c r="B56" s="58"/>
      <c r="C56" s="58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</row>
    <row r="57" spans="1:17" x14ac:dyDescent="0.2">
      <c r="A57" s="58"/>
      <c r="B57" s="58"/>
      <c r="C57" s="58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</row>
    <row r="58" spans="1:17" x14ac:dyDescent="0.2">
      <c r="A58" s="58"/>
      <c r="B58" s="58"/>
      <c r="C58" s="58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</row>
    <row r="59" spans="1:17" x14ac:dyDescent="0.2">
      <c r="A59" s="58"/>
      <c r="B59" s="58"/>
      <c r="C59" s="58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</row>
    <row r="60" spans="1:17" x14ac:dyDescent="0.2">
      <c r="A60" s="58"/>
      <c r="B60" s="58"/>
      <c r="C60" s="58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</row>
    <row r="61" spans="1:17" x14ac:dyDescent="0.2">
      <c r="A61" s="58"/>
      <c r="B61" s="58"/>
      <c r="C61" s="58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</row>
    <row r="62" spans="1:17" x14ac:dyDescent="0.2">
      <c r="A62" s="58"/>
      <c r="B62" s="58"/>
      <c r="C62" s="58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</row>
    <row r="63" spans="1:17" x14ac:dyDescent="0.2">
      <c r="A63" s="58"/>
      <c r="B63" s="58"/>
      <c r="C63" s="58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</row>
    <row r="64" spans="1:17" x14ac:dyDescent="0.2">
      <c r="A64" s="58"/>
      <c r="B64" s="58"/>
      <c r="C64" s="58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</row>
    <row r="65" spans="1:17" x14ac:dyDescent="0.2">
      <c r="A65" s="58"/>
      <c r="B65" s="58"/>
      <c r="C65" s="58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</row>
    <row r="66" spans="1:17" x14ac:dyDescent="0.2">
      <c r="A66" s="58"/>
      <c r="B66" s="58"/>
      <c r="C66" s="58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</row>
    <row r="67" spans="1:17" x14ac:dyDescent="0.2">
      <c r="A67" s="58"/>
      <c r="B67" s="58"/>
      <c r="C67" s="58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</row>
    <row r="68" spans="1:17" x14ac:dyDescent="0.2">
      <c r="A68" s="58"/>
      <c r="B68" s="58"/>
      <c r="C68" s="58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</row>
    <row r="69" spans="1:17" x14ac:dyDescent="0.2">
      <c r="A69" s="58"/>
      <c r="B69" s="58"/>
      <c r="C69" s="58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</row>
    <row r="70" spans="1:17" x14ac:dyDescent="0.2">
      <c r="A70" s="58"/>
      <c r="B70" s="58"/>
      <c r="C70" s="58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</row>
    <row r="71" spans="1:17" x14ac:dyDescent="0.2">
      <c r="A71" s="58"/>
      <c r="B71" s="58"/>
      <c r="C71" s="58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</row>
    <row r="72" spans="1:17" x14ac:dyDescent="0.2">
      <c r="A72" s="58"/>
      <c r="B72" s="58"/>
      <c r="C72" s="58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</row>
    <row r="73" spans="1:17" x14ac:dyDescent="0.2">
      <c r="A73" s="58"/>
      <c r="B73" s="58"/>
      <c r="C73" s="58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</row>
    <row r="74" spans="1:17" x14ac:dyDescent="0.2">
      <c r="A74" s="58"/>
      <c r="B74" s="58"/>
      <c r="C74" s="58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x14ac:dyDescent="0.2">
      <c r="A75" s="58"/>
      <c r="B75" s="58"/>
      <c r="C75" s="58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x14ac:dyDescent="0.2">
      <c r="A76" s="58"/>
      <c r="B76" s="58"/>
      <c r="C76" s="58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</row>
    <row r="77" spans="1:17" x14ac:dyDescent="0.2">
      <c r="A77" s="58"/>
      <c r="B77" s="58"/>
      <c r="C77" s="58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</row>
    <row r="78" spans="1:17" x14ac:dyDescent="0.2">
      <c r="A78" s="58"/>
      <c r="B78" s="58"/>
      <c r="C78" s="58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</row>
    <row r="79" spans="1:17" x14ac:dyDescent="0.2">
      <c r="A79" s="58"/>
      <c r="B79" s="58"/>
      <c r="C79" s="58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</row>
    <row r="80" spans="1:17" x14ac:dyDescent="0.2">
      <c r="A80" s="58"/>
      <c r="B80" s="58"/>
      <c r="C80" s="58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</row>
    <row r="81" spans="1:17" x14ac:dyDescent="0.2">
      <c r="A81" s="58"/>
      <c r="B81" s="58"/>
      <c r="C81" s="58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</row>
    <row r="82" spans="1:17" x14ac:dyDescent="0.2">
      <c r="A82" s="58"/>
      <c r="B82" s="58"/>
      <c r="C82" s="58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</row>
    <row r="83" spans="1:17" x14ac:dyDescent="0.2">
      <c r="A83" s="58"/>
      <c r="B83" s="58"/>
      <c r="C83" s="58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</row>
    <row r="84" spans="1:17" x14ac:dyDescent="0.2">
      <c r="A84" s="58"/>
      <c r="B84" s="58"/>
      <c r="C84" s="58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</row>
    <row r="85" spans="1:17" x14ac:dyDescent="0.2">
      <c r="A85" s="58"/>
      <c r="B85" s="58"/>
      <c r="C85" s="58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</row>
    <row r="86" spans="1:17" x14ac:dyDescent="0.2">
      <c r="A86" s="58"/>
      <c r="B86" s="58"/>
      <c r="C86" s="58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</row>
    <row r="87" spans="1:17" x14ac:dyDescent="0.2">
      <c r="A87" s="58"/>
      <c r="B87" s="58"/>
      <c r="C87" s="58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</row>
    <row r="88" spans="1:17" x14ac:dyDescent="0.2">
      <c r="A88" s="58"/>
      <c r="B88" s="58"/>
      <c r="C88" s="58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</row>
    <row r="89" spans="1:17" x14ac:dyDescent="0.2">
      <c r="A89" s="58"/>
      <c r="B89" s="58"/>
      <c r="C89" s="58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</row>
    <row r="90" spans="1:17" x14ac:dyDescent="0.2">
      <c r="A90" s="58"/>
      <c r="B90" s="58"/>
      <c r="C90" s="58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</row>
    <row r="91" spans="1:17" x14ac:dyDescent="0.2">
      <c r="A91" s="58"/>
      <c r="B91" s="58"/>
      <c r="C91" s="58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</row>
    <row r="92" spans="1:17" x14ac:dyDescent="0.2">
      <c r="A92" s="58"/>
      <c r="B92" s="58"/>
      <c r="C92" s="58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</row>
    <row r="93" spans="1:17" x14ac:dyDescent="0.2">
      <c r="A93" s="58"/>
      <c r="B93" s="58"/>
      <c r="C93" s="58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</row>
    <row r="94" spans="1:17" x14ac:dyDescent="0.2">
      <c r="A94" s="58"/>
      <c r="B94" s="58"/>
      <c r="C94" s="58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</row>
    <row r="95" spans="1:17" x14ac:dyDescent="0.2">
      <c r="A95" s="58"/>
      <c r="B95" s="58"/>
      <c r="C95" s="58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</row>
    <row r="96" spans="1:17" x14ac:dyDescent="0.2">
      <c r="A96" s="58"/>
      <c r="B96" s="58"/>
      <c r="C96" s="58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</row>
    <row r="97" spans="1:17" x14ac:dyDescent="0.2">
      <c r="A97" s="58"/>
      <c r="B97" s="58"/>
      <c r="C97" s="58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</row>
    <row r="98" spans="1:17" x14ac:dyDescent="0.2">
      <c r="A98" s="58"/>
      <c r="B98" s="58"/>
      <c r="C98" s="58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</row>
    <row r="99" spans="1:17" x14ac:dyDescent="0.2">
      <c r="A99" s="58"/>
      <c r="B99" s="58"/>
      <c r="C99" s="58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</row>
    <row r="100" spans="1:17" x14ac:dyDescent="0.2">
      <c r="A100" s="58"/>
      <c r="B100" s="58"/>
      <c r="C100" s="58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</row>
    <row r="101" spans="1:17" x14ac:dyDescent="0.2">
      <c r="A101" s="58"/>
      <c r="B101" s="58"/>
      <c r="C101" s="58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</row>
    <row r="102" spans="1:17" x14ac:dyDescent="0.2">
      <c r="A102" s="58"/>
      <c r="B102" s="58"/>
      <c r="C102" s="58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</row>
    <row r="103" spans="1:17" x14ac:dyDescent="0.2">
      <c r="A103" s="58"/>
      <c r="B103" s="58"/>
      <c r="C103" s="58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</row>
    <row r="104" spans="1:17" x14ac:dyDescent="0.2">
      <c r="A104" s="58"/>
      <c r="B104" s="58"/>
      <c r="C104" s="58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</row>
    <row r="105" spans="1:17" x14ac:dyDescent="0.2">
      <c r="A105" s="58"/>
      <c r="B105" s="58"/>
      <c r="C105" s="58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</row>
    <row r="106" spans="1:17" x14ac:dyDescent="0.2">
      <c r="A106" s="58"/>
      <c r="B106" s="58"/>
      <c r="C106" s="58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</row>
    <row r="107" spans="1:17" x14ac:dyDescent="0.2">
      <c r="A107" s="58"/>
      <c r="B107" s="58"/>
      <c r="C107" s="58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</row>
    <row r="108" spans="1:17" x14ac:dyDescent="0.2">
      <c r="A108" s="58"/>
      <c r="B108" s="58"/>
      <c r="C108" s="58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</row>
    <row r="109" spans="1:17" x14ac:dyDescent="0.2">
      <c r="A109" s="58"/>
      <c r="B109" s="58"/>
      <c r="C109" s="58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</row>
    <row r="110" spans="1:17" x14ac:dyDescent="0.2">
      <c r="A110" s="58"/>
      <c r="B110" s="58"/>
      <c r="C110" s="58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</row>
    <row r="111" spans="1:17" x14ac:dyDescent="0.2">
      <c r="A111" s="58"/>
      <c r="B111" s="58"/>
      <c r="C111" s="58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</row>
    <row r="112" spans="1:17" x14ac:dyDescent="0.2">
      <c r="A112" s="58"/>
      <c r="B112" s="58"/>
      <c r="C112" s="58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</row>
    <row r="113" spans="1:17" x14ac:dyDescent="0.2">
      <c r="A113" s="58"/>
      <c r="B113" s="58"/>
      <c r="C113" s="58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</row>
    <row r="114" spans="1:17" x14ac:dyDescent="0.2">
      <c r="A114" s="58"/>
      <c r="B114" s="58"/>
      <c r="C114" s="58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</row>
    <row r="115" spans="1:17" x14ac:dyDescent="0.2">
      <c r="A115" s="58"/>
      <c r="B115" s="58"/>
      <c r="C115" s="58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</row>
    <row r="116" spans="1:17" x14ac:dyDescent="0.2">
      <c r="A116" s="58"/>
      <c r="B116" s="58"/>
      <c r="C116" s="58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</row>
    <row r="117" spans="1:17" x14ac:dyDescent="0.2">
      <c r="A117" s="58"/>
      <c r="B117" s="58"/>
      <c r="C117" s="58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</row>
    <row r="118" spans="1:17" x14ac:dyDescent="0.2">
      <c r="A118" s="58"/>
      <c r="B118" s="58"/>
      <c r="C118" s="58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</row>
    <row r="119" spans="1:17" x14ac:dyDescent="0.2">
      <c r="A119" s="58"/>
      <c r="B119" s="58"/>
      <c r="C119" s="58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</row>
    <row r="120" spans="1:17" x14ac:dyDescent="0.2">
      <c r="A120" s="58"/>
      <c r="B120" s="58"/>
      <c r="C120" s="58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</row>
    <row r="121" spans="1:17" x14ac:dyDescent="0.2">
      <c r="A121" s="58"/>
      <c r="B121" s="58"/>
      <c r="C121" s="58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</row>
    <row r="122" spans="1:17" x14ac:dyDescent="0.2">
      <c r="A122" s="58"/>
      <c r="B122" s="58"/>
      <c r="C122" s="58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</row>
    <row r="123" spans="1:17" x14ac:dyDescent="0.2">
      <c r="A123" s="58"/>
      <c r="B123" s="58"/>
      <c r="C123" s="58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</row>
    <row r="124" spans="1:17" x14ac:dyDescent="0.2">
      <c r="A124" s="58"/>
      <c r="B124" s="58"/>
      <c r="C124" s="58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</row>
    <row r="125" spans="1:17" x14ac:dyDescent="0.2">
      <c r="A125" s="58"/>
      <c r="B125" s="58"/>
      <c r="C125" s="58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</row>
    <row r="126" spans="1:17" x14ac:dyDescent="0.2">
      <c r="A126" s="58"/>
      <c r="B126" s="58"/>
      <c r="C126" s="58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</row>
    <row r="127" spans="1:17" x14ac:dyDescent="0.2">
      <c r="A127" s="58"/>
      <c r="B127" s="58"/>
      <c r="C127" s="58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</row>
    <row r="128" spans="1:17" x14ac:dyDescent="0.2">
      <c r="A128" s="58"/>
      <c r="B128" s="58"/>
      <c r="C128" s="58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</row>
    <row r="129" spans="1:17" x14ac:dyDescent="0.2">
      <c r="A129" s="58"/>
      <c r="B129" s="58"/>
      <c r="C129" s="58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</row>
    <row r="130" spans="1:17" x14ac:dyDescent="0.2">
      <c r="A130" s="58"/>
      <c r="B130" s="58"/>
      <c r="C130" s="58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</row>
    <row r="131" spans="1:17" x14ac:dyDescent="0.2">
      <c r="A131" s="58"/>
      <c r="B131" s="58"/>
      <c r="C131" s="58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</row>
    <row r="132" spans="1:17" x14ac:dyDescent="0.2">
      <c r="A132" s="58"/>
      <c r="B132" s="58"/>
      <c r="C132" s="58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</row>
    <row r="133" spans="1:17" x14ac:dyDescent="0.2">
      <c r="A133" s="58"/>
      <c r="B133" s="58"/>
      <c r="C133" s="58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</row>
    <row r="134" spans="1:17" x14ac:dyDescent="0.2">
      <c r="A134" s="58"/>
      <c r="B134" s="58"/>
      <c r="C134" s="58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</row>
    <row r="135" spans="1:17" x14ac:dyDescent="0.2">
      <c r="A135" s="58"/>
      <c r="B135" s="58"/>
      <c r="C135" s="58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</row>
    <row r="136" spans="1:17" x14ac:dyDescent="0.2">
      <c r="A136" s="58"/>
      <c r="B136" s="58"/>
      <c r="C136" s="58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</row>
    <row r="137" spans="1:17" x14ac:dyDescent="0.2">
      <c r="A137" s="58"/>
      <c r="B137" s="58"/>
      <c r="C137" s="58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</row>
    <row r="138" spans="1:17" x14ac:dyDescent="0.2">
      <c r="A138" s="58"/>
      <c r="B138" s="58"/>
      <c r="C138" s="58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</row>
    <row r="139" spans="1:17" x14ac:dyDescent="0.2">
      <c r="A139" s="58"/>
      <c r="B139" s="58"/>
      <c r="C139" s="58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</row>
    <row r="140" spans="1:17" x14ac:dyDescent="0.2">
      <c r="A140" s="58"/>
      <c r="B140" s="58"/>
      <c r="C140" s="58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</row>
    <row r="141" spans="1:17" x14ac:dyDescent="0.2">
      <c r="A141" s="58"/>
      <c r="B141" s="58"/>
      <c r="C141" s="58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</row>
    <row r="142" spans="1:17" x14ac:dyDescent="0.2">
      <c r="A142" s="58"/>
      <c r="B142" s="58"/>
      <c r="C142" s="58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</row>
    <row r="143" spans="1:17" x14ac:dyDescent="0.2">
      <c r="A143" s="58"/>
      <c r="B143" s="58"/>
      <c r="C143" s="58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</row>
    <row r="144" spans="1:17" x14ac:dyDescent="0.2">
      <c r="A144" s="58"/>
      <c r="B144" s="58"/>
      <c r="C144" s="58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</row>
    <row r="145" spans="1:17" x14ac:dyDescent="0.2">
      <c r="A145" s="58"/>
      <c r="B145" s="58"/>
      <c r="C145" s="58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</row>
    <row r="146" spans="1:17" x14ac:dyDescent="0.2">
      <c r="A146" s="58"/>
      <c r="B146" s="58"/>
      <c r="C146" s="58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</row>
    <row r="147" spans="1:17" x14ac:dyDescent="0.2">
      <c r="A147" s="58"/>
      <c r="B147" s="58"/>
      <c r="C147" s="58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</row>
    <row r="148" spans="1:17" x14ac:dyDescent="0.2">
      <c r="A148" s="58"/>
      <c r="B148" s="58"/>
      <c r="C148" s="58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</row>
    <row r="149" spans="1:17" x14ac:dyDescent="0.2">
      <c r="A149" s="58"/>
      <c r="B149" s="58"/>
      <c r="C149" s="58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</row>
    <row r="150" spans="1:17" x14ac:dyDescent="0.2">
      <c r="A150" s="58"/>
      <c r="B150" s="58"/>
      <c r="C150" s="58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</row>
    <row r="151" spans="1:17" x14ac:dyDescent="0.2">
      <c r="A151" s="58"/>
      <c r="B151" s="58"/>
      <c r="C151" s="58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</row>
    <row r="152" spans="1:17" x14ac:dyDescent="0.2">
      <c r="A152" s="58"/>
      <c r="B152" s="58"/>
      <c r="C152" s="58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</row>
    <row r="153" spans="1:17" x14ac:dyDescent="0.2">
      <c r="A153" s="58"/>
      <c r="B153" s="58"/>
      <c r="C153" s="58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</row>
    <row r="154" spans="1:17" x14ac:dyDescent="0.2">
      <c r="A154" s="58"/>
      <c r="B154" s="58"/>
      <c r="C154" s="58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</row>
    <row r="155" spans="1:17" x14ac:dyDescent="0.2">
      <c r="A155" s="58"/>
      <c r="B155" s="58"/>
      <c r="C155" s="58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</row>
    <row r="156" spans="1:17" x14ac:dyDescent="0.2">
      <c r="A156" s="58"/>
      <c r="B156" s="58"/>
      <c r="C156" s="58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</row>
    <row r="157" spans="1:17" x14ac:dyDescent="0.2">
      <c r="A157" s="58"/>
      <c r="B157" s="58"/>
      <c r="C157" s="58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</row>
    <row r="158" spans="1:17" x14ac:dyDescent="0.2">
      <c r="A158" s="58"/>
      <c r="B158" s="58"/>
      <c r="C158" s="58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</row>
    <row r="159" spans="1:17" x14ac:dyDescent="0.2">
      <c r="A159" s="58"/>
      <c r="B159" s="58"/>
      <c r="C159" s="58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</row>
    <row r="160" spans="1:17" x14ac:dyDescent="0.2">
      <c r="A160" s="58"/>
      <c r="B160" s="58"/>
      <c r="C160" s="58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</row>
    <row r="161" spans="1:17" x14ac:dyDescent="0.2">
      <c r="A161" s="58"/>
      <c r="B161" s="58"/>
      <c r="C161" s="58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</row>
    <row r="162" spans="1:17" x14ac:dyDescent="0.2">
      <c r="A162" s="58"/>
      <c r="B162" s="58"/>
      <c r="C162" s="58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</row>
    <row r="163" spans="1:17" x14ac:dyDescent="0.2">
      <c r="A163" s="58"/>
      <c r="B163" s="58"/>
      <c r="C163" s="58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</row>
    <row r="164" spans="1:17" x14ac:dyDescent="0.2">
      <c r="A164" s="58"/>
      <c r="B164" s="58"/>
      <c r="C164" s="58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</row>
    <row r="165" spans="1:17" x14ac:dyDescent="0.2">
      <c r="A165" s="58"/>
      <c r="B165" s="58"/>
      <c r="C165" s="58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</row>
    <row r="166" spans="1:17" x14ac:dyDescent="0.2">
      <c r="A166" s="58"/>
      <c r="B166" s="58"/>
      <c r="C166" s="58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</row>
    <row r="167" spans="1:17" x14ac:dyDescent="0.2">
      <c r="A167" s="58"/>
      <c r="B167" s="58"/>
      <c r="C167" s="58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</row>
    <row r="168" spans="1:17" x14ac:dyDescent="0.2">
      <c r="A168" s="58"/>
      <c r="B168" s="58"/>
      <c r="C168" s="58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</row>
    <row r="169" spans="1:17" x14ac:dyDescent="0.2">
      <c r="A169" s="58"/>
      <c r="B169" s="58"/>
      <c r="C169" s="58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</row>
    <row r="170" spans="1:17" x14ac:dyDescent="0.2">
      <c r="A170" s="58"/>
      <c r="B170" s="58"/>
      <c r="C170" s="58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</row>
    <row r="171" spans="1:17" x14ac:dyDescent="0.2">
      <c r="A171" s="58"/>
      <c r="B171" s="58"/>
      <c r="C171" s="58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</row>
    <row r="172" spans="1:17" x14ac:dyDescent="0.2">
      <c r="A172" s="58"/>
      <c r="B172" s="58"/>
      <c r="C172" s="58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</row>
    <row r="173" spans="1:17" x14ac:dyDescent="0.2">
      <c r="A173" s="58"/>
      <c r="B173" s="58"/>
      <c r="C173" s="58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</row>
    <row r="174" spans="1:17" x14ac:dyDescent="0.2">
      <c r="A174" s="58"/>
      <c r="B174" s="58"/>
      <c r="C174" s="58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</row>
    <row r="175" spans="1:17" x14ac:dyDescent="0.2">
      <c r="A175" s="58"/>
      <c r="B175" s="58"/>
      <c r="C175" s="58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</row>
    <row r="176" spans="1:17" x14ac:dyDescent="0.2">
      <c r="A176" s="58"/>
      <c r="B176" s="58"/>
      <c r="C176" s="58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</row>
    <row r="177" spans="1:17" x14ac:dyDescent="0.2">
      <c r="A177" s="58"/>
      <c r="B177" s="58"/>
      <c r="C177" s="58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</row>
  </sheetData>
  <mergeCells count="5">
    <mergeCell ref="A5:D5"/>
    <mergeCell ref="A29:D29"/>
    <mergeCell ref="A3:D3"/>
    <mergeCell ref="A2:D2"/>
    <mergeCell ref="A1:D1"/>
  </mergeCells>
  <printOptions horizontalCentered="1" gridLines="1"/>
  <pageMargins left="0.7" right="0.7" top="0.75" bottom="0.75" header="0.3" footer="0.3"/>
  <pageSetup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78DC6-5BE1-487F-8F61-6AAA73D8BF4E}">
  <sheetPr>
    <pageSetUpPr fitToPage="1"/>
  </sheetPr>
  <dimension ref="A1:D21"/>
  <sheetViews>
    <sheetView zoomScaleNormal="100" workbookViewId="0">
      <selection activeCell="K17" sqref="K17"/>
    </sheetView>
  </sheetViews>
  <sheetFormatPr defaultColWidth="9" defaultRowHeight="15" x14ac:dyDescent="0.2"/>
  <cols>
    <col min="1" max="1" width="30.5703125" style="39" customWidth="1"/>
    <col min="2" max="2" width="17.5703125" style="39" customWidth="1"/>
    <col min="3" max="3" width="18.28515625" style="39" customWidth="1"/>
    <col min="4" max="4" width="19.85546875" style="39" customWidth="1"/>
  </cols>
  <sheetData>
    <row r="1" spans="1:4" ht="18" x14ac:dyDescent="0.25">
      <c r="A1" s="82" t="s">
        <v>0</v>
      </c>
      <c r="B1" s="83"/>
      <c r="C1" s="83"/>
      <c r="D1" s="84"/>
    </row>
    <row r="2" spans="1:4" ht="18" x14ac:dyDescent="0.25">
      <c r="A2" s="85" t="s">
        <v>67</v>
      </c>
      <c r="B2" s="81"/>
      <c r="C2" s="81"/>
      <c r="D2" s="86"/>
    </row>
    <row r="3" spans="1:4" ht="15.75" x14ac:dyDescent="0.25">
      <c r="A3" s="48"/>
      <c r="B3" s="41"/>
      <c r="C3" s="41"/>
      <c r="D3" s="49"/>
    </row>
    <row r="4" spans="1:4" s="2" customFormat="1" ht="15.75" x14ac:dyDescent="0.25">
      <c r="A4" s="48"/>
      <c r="B4" s="42">
        <v>45291</v>
      </c>
      <c r="C4" s="41">
        <v>2024</v>
      </c>
      <c r="D4" s="49">
        <v>2024</v>
      </c>
    </row>
    <row r="5" spans="1:4" s="5" customFormat="1" x14ac:dyDescent="0.2">
      <c r="A5" s="50"/>
      <c r="B5" s="43" t="s">
        <v>31</v>
      </c>
      <c r="C5" s="44" t="s">
        <v>32</v>
      </c>
      <c r="D5" s="51" t="s">
        <v>33</v>
      </c>
    </row>
    <row r="6" spans="1:4" x14ac:dyDescent="0.2">
      <c r="A6" s="52"/>
      <c r="B6" s="46"/>
      <c r="C6" s="46"/>
      <c r="D6" s="53"/>
    </row>
    <row r="7" spans="1:4" x14ac:dyDescent="0.2">
      <c r="A7" s="52" t="s">
        <v>34</v>
      </c>
      <c r="B7" s="46">
        <v>161904</v>
      </c>
      <c r="C7" s="46">
        <v>2227</v>
      </c>
      <c r="D7" s="53">
        <v>26724</v>
      </c>
    </row>
    <row r="8" spans="1:4" x14ac:dyDescent="0.2">
      <c r="A8" s="52" t="s">
        <v>35</v>
      </c>
      <c r="B8" s="46">
        <v>53739</v>
      </c>
      <c r="C8" s="46">
        <v>1263</v>
      </c>
      <c r="D8" s="53">
        <v>15156</v>
      </c>
    </row>
    <row r="9" spans="1:4" x14ac:dyDescent="0.2">
      <c r="A9" s="52" t="s">
        <v>36</v>
      </c>
      <c r="B9" s="46">
        <v>38494</v>
      </c>
      <c r="C9" s="46">
        <v>1480</v>
      </c>
      <c r="D9" s="53">
        <v>17760</v>
      </c>
    </row>
    <row r="10" spans="1:4" x14ac:dyDescent="0.2">
      <c r="A10" s="52" t="s">
        <v>37</v>
      </c>
      <c r="B10" s="46">
        <v>359967</v>
      </c>
      <c r="C10" s="46">
        <v>2442</v>
      </c>
      <c r="D10" s="53">
        <v>29304</v>
      </c>
    </row>
    <row r="11" spans="1:4" x14ac:dyDescent="0.2">
      <c r="A11" s="52" t="s">
        <v>38</v>
      </c>
      <c r="B11" s="46">
        <v>150000</v>
      </c>
      <c r="C11" s="46">
        <v>695</v>
      </c>
      <c r="D11" s="53">
        <v>8340</v>
      </c>
    </row>
    <row r="12" spans="1:4" x14ac:dyDescent="0.2">
      <c r="A12" s="52" t="s">
        <v>39</v>
      </c>
      <c r="B12" s="46">
        <v>46000</v>
      </c>
      <c r="C12" s="46">
        <v>0</v>
      </c>
      <c r="D12" s="53">
        <v>0</v>
      </c>
    </row>
    <row r="13" spans="1:4" x14ac:dyDescent="0.2">
      <c r="A13" s="52" t="s">
        <v>40</v>
      </c>
      <c r="B13" s="46">
        <v>33000</v>
      </c>
      <c r="C13" s="46">
        <v>0</v>
      </c>
      <c r="D13" s="53">
        <v>0</v>
      </c>
    </row>
    <row r="14" spans="1:4" x14ac:dyDescent="0.2">
      <c r="A14" s="52" t="s">
        <v>41</v>
      </c>
      <c r="B14" s="46">
        <v>15000</v>
      </c>
      <c r="C14" s="46">
        <v>90</v>
      </c>
      <c r="D14" s="53">
        <v>1080</v>
      </c>
    </row>
    <row r="15" spans="1:4" x14ac:dyDescent="0.2">
      <c r="A15" s="52" t="s">
        <v>42</v>
      </c>
      <c r="B15" s="46">
        <v>50000</v>
      </c>
      <c r="C15" s="46"/>
      <c r="D15" s="53">
        <v>0</v>
      </c>
    </row>
    <row r="16" spans="1:4" x14ac:dyDescent="0.2">
      <c r="A16" s="52" t="s">
        <v>44</v>
      </c>
      <c r="B16" s="46">
        <v>664602.42000000004</v>
      </c>
      <c r="C16" s="46">
        <v>5154.5200000000004</v>
      </c>
      <c r="D16" s="53">
        <f>C16*12</f>
        <v>61854.240000000005</v>
      </c>
    </row>
    <row r="17" spans="1:4" x14ac:dyDescent="0.2">
      <c r="A17" s="52"/>
      <c r="B17" s="46"/>
      <c r="C17" s="46"/>
      <c r="D17" s="53"/>
    </row>
    <row r="18" spans="1:4" s="1" customFormat="1" ht="16.5" thickBot="1" x14ac:dyDescent="0.3">
      <c r="A18" s="54" t="s">
        <v>43</v>
      </c>
      <c r="B18" s="55">
        <f>SUM(B7:B17)</f>
        <v>1572706.42</v>
      </c>
      <c r="C18" s="55">
        <f>SUM(C7:C17)</f>
        <v>13351.52</v>
      </c>
      <c r="D18" s="56">
        <f>SUM(D7:D17)</f>
        <v>160218.23999999999</v>
      </c>
    </row>
    <row r="19" spans="1:4" x14ac:dyDescent="0.2">
      <c r="D19" s="40"/>
    </row>
    <row r="21" spans="1:4" s="73" customFormat="1" x14ac:dyDescent="0.2">
      <c r="A21" s="71" t="s">
        <v>56</v>
      </c>
      <c r="B21" s="72">
        <v>4398980</v>
      </c>
      <c r="C21" s="74">
        <v>24396.639999999999</v>
      </c>
      <c r="D21" s="75">
        <f>C21*12</f>
        <v>292759.67999999999</v>
      </c>
    </row>
  </sheetData>
  <mergeCells count="2">
    <mergeCell ref="A1:D1"/>
    <mergeCell ref="A2:D2"/>
  </mergeCells>
  <printOptions horizontalCentered="1" gridLines="1"/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8BD38-D849-449C-BC34-B662ADEC3FCF}">
  <sheetPr>
    <pageSetUpPr fitToPage="1"/>
  </sheetPr>
  <dimension ref="A1:K20"/>
  <sheetViews>
    <sheetView zoomScaleNormal="100" workbookViewId="0">
      <selection activeCell="F22" sqref="F22"/>
    </sheetView>
  </sheetViews>
  <sheetFormatPr defaultRowHeight="12.75" x14ac:dyDescent="0.2"/>
  <cols>
    <col min="1" max="1" width="5" customWidth="1"/>
    <col min="2" max="2" width="41.42578125" customWidth="1"/>
    <col min="3" max="3" width="19.28515625" style="4" customWidth="1"/>
    <col min="4" max="4" width="19.5703125" customWidth="1"/>
    <col min="5" max="5" width="20" customWidth="1"/>
    <col min="6" max="6" width="19.5703125" customWidth="1"/>
    <col min="7" max="7" width="16.5703125" style="3" customWidth="1"/>
    <col min="11" max="11" width="8.7109375" style="8"/>
  </cols>
  <sheetData>
    <row r="1" spans="1:7" ht="18" x14ac:dyDescent="0.25">
      <c r="B1" s="81" t="s">
        <v>69</v>
      </c>
      <c r="C1" s="81"/>
      <c r="D1" s="81"/>
      <c r="E1" s="81"/>
      <c r="F1" s="81"/>
      <c r="G1" s="81"/>
    </row>
    <row r="2" spans="1:7" ht="18.75" thickBot="1" x14ac:dyDescent="0.3">
      <c r="B2" s="81" t="s">
        <v>46</v>
      </c>
      <c r="C2" s="81"/>
      <c r="D2" s="81"/>
      <c r="E2" s="81"/>
      <c r="F2" s="81"/>
      <c r="G2" s="81"/>
    </row>
    <row r="3" spans="1:7" ht="31.5" x14ac:dyDescent="0.2">
      <c r="A3" s="87" t="s">
        <v>60</v>
      </c>
      <c r="B3" s="13"/>
      <c r="C3" s="14" t="s">
        <v>1</v>
      </c>
      <c r="D3" s="14" t="s">
        <v>47</v>
      </c>
      <c r="E3" s="15" t="s">
        <v>30</v>
      </c>
      <c r="F3" s="15" t="s">
        <v>2</v>
      </c>
      <c r="G3" s="38" t="s">
        <v>43</v>
      </c>
    </row>
    <row r="4" spans="1:7" ht="15.75" x14ac:dyDescent="0.25">
      <c r="A4" s="88"/>
      <c r="B4" s="16" t="s">
        <v>48</v>
      </c>
      <c r="C4" s="37">
        <v>240</v>
      </c>
      <c r="D4" s="37">
        <v>2.9610000000000001E-2</v>
      </c>
      <c r="E4" s="21"/>
      <c r="F4" s="37">
        <v>360</v>
      </c>
      <c r="G4" s="18"/>
    </row>
    <row r="5" spans="1:7" ht="15.75" x14ac:dyDescent="0.25">
      <c r="A5" s="88"/>
      <c r="B5" s="16" t="s">
        <v>49</v>
      </c>
      <c r="C5" s="19">
        <v>992</v>
      </c>
      <c r="D5" s="19">
        <f>'[1]Excess Usage 2023'!$D$40</f>
        <v>5548269</v>
      </c>
      <c r="E5" s="19"/>
      <c r="F5" s="19">
        <v>96</v>
      </c>
      <c r="G5" s="20"/>
    </row>
    <row r="6" spans="1:7" ht="15.75" x14ac:dyDescent="0.25">
      <c r="A6" s="88"/>
      <c r="B6" s="16" t="s">
        <v>50</v>
      </c>
      <c r="C6" s="21">
        <f>C5*C4</f>
        <v>238080</v>
      </c>
      <c r="D6" s="21">
        <f t="shared" ref="D6:F6" si="0">D5*D4</f>
        <v>164284.24509000001</v>
      </c>
      <c r="E6" s="21">
        <v>9300.7999999999993</v>
      </c>
      <c r="F6" s="21">
        <f t="shared" si="0"/>
        <v>34560</v>
      </c>
      <c r="G6" s="28">
        <f>SUM(C6:F6)</f>
        <v>446225.04508999997</v>
      </c>
    </row>
    <row r="7" spans="1:7" ht="15.75" x14ac:dyDescent="0.25">
      <c r="A7" s="88"/>
      <c r="B7" s="22" t="s">
        <v>51</v>
      </c>
      <c r="C7" s="23">
        <f>C6/G6</f>
        <v>0.53354244146466767</v>
      </c>
      <c r="D7" s="24">
        <f>D6/G6</f>
        <v>0.3681645548534041</v>
      </c>
      <c r="E7" s="24">
        <f>E6/G6</f>
        <v>2.0843294437057212E-2</v>
      </c>
      <c r="F7" s="24">
        <f>F6/G6</f>
        <v>7.7449709244871115E-2</v>
      </c>
      <c r="G7" s="25">
        <f>SUM(C7:F7)</f>
        <v>1</v>
      </c>
    </row>
    <row r="8" spans="1:7" ht="15.75" x14ac:dyDescent="0.25">
      <c r="A8" s="88"/>
      <c r="B8" s="16"/>
      <c r="C8" s="17"/>
      <c r="D8" s="21"/>
      <c r="E8" s="17"/>
      <c r="F8" s="26"/>
      <c r="G8" s="27"/>
    </row>
    <row r="9" spans="1:7" ht="16.5" thickBot="1" x14ac:dyDescent="0.3">
      <c r="A9" s="88"/>
      <c r="B9" s="16" t="s">
        <v>52</v>
      </c>
      <c r="C9" s="24">
        <f>C7</f>
        <v>0.53354244146466767</v>
      </c>
      <c r="D9" s="24">
        <f>D7+E7</f>
        <v>0.38900784929046134</v>
      </c>
      <c r="E9" s="24">
        <f>0</f>
        <v>0</v>
      </c>
      <c r="F9" s="24">
        <f>F7</f>
        <v>7.7449709244871115E-2</v>
      </c>
      <c r="G9" s="25">
        <f>SUM(C9:F9)</f>
        <v>1.0000000000000002</v>
      </c>
    </row>
    <row r="10" spans="1:7" ht="15.75" x14ac:dyDescent="0.25">
      <c r="A10" s="87" t="s">
        <v>61</v>
      </c>
      <c r="B10" s="32"/>
      <c r="C10" s="33"/>
      <c r="D10" s="33"/>
      <c r="E10" s="33"/>
      <c r="F10" s="33"/>
      <c r="G10" s="34"/>
    </row>
    <row r="11" spans="1:7" ht="15.75" x14ac:dyDescent="0.25">
      <c r="A11" s="88"/>
      <c r="B11" s="16" t="s">
        <v>53</v>
      </c>
      <c r="C11" s="35"/>
      <c r="D11" s="21"/>
      <c r="E11" s="21"/>
      <c r="F11" s="21"/>
      <c r="G11" s="77">
        <f>'Cost of service'!D47</f>
        <v>936253.86</v>
      </c>
    </row>
    <row r="12" spans="1:7" ht="15.75" x14ac:dyDescent="0.25">
      <c r="A12" s="88"/>
      <c r="B12" s="16" t="s">
        <v>54</v>
      </c>
      <c r="C12" s="21">
        <f>C9*G11</f>
        <v>499531.17029511917</v>
      </c>
      <c r="D12" s="21">
        <f>D9*G11</f>
        <v>364210.10046849266</v>
      </c>
      <c r="E12" s="21">
        <f>E9*G11</f>
        <v>0</v>
      </c>
      <c r="F12" s="21">
        <f>F9*G11</f>
        <v>72512.589236388259</v>
      </c>
      <c r="G12" s="28"/>
    </row>
    <row r="13" spans="1:7" ht="15.75" x14ac:dyDescent="0.25">
      <c r="A13" s="88"/>
      <c r="B13" s="16" t="s">
        <v>49</v>
      </c>
      <c r="C13" s="19">
        <f>C5</f>
        <v>992</v>
      </c>
      <c r="D13" s="19">
        <f>D5</f>
        <v>5548269</v>
      </c>
      <c r="E13" s="19">
        <f>E5</f>
        <v>0</v>
      </c>
      <c r="F13" s="19">
        <f>F5</f>
        <v>96</v>
      </c>
      <c r="G13" s="20"/>
    </row>
    <row r="14" spans="1:7" ht="15.75" x14ac:dyDescent="0.25">
      <c r="A14" s="88"/>
      <c r="B14" s="16" t="s">
        <v>55</v>
      </c>
      <c r="C14" s="21">
        <f>C12/C13</f>
        <v>503.55964747491851</v>
      </c>
      <c r="D14" s="78">
        <f t="shared" ref="D14:F14" si="1">D12/D13</f>
        <v>6.5643915330798247E-2</v>
      </c>
      <c r="E14" s="21">
        <f>E12</f>
        <v>0</v>
      </c>
      <c r="F14" s="21">
        <f t="shared" si="1"/>
        <v>755.3394712123777</v>
      </c>
      <c r="G14" s="27"/>
    </row>
    <row r="15" spans="1:7" ht="15.75" x14ac:dyDescent="0.25">
      <c r="A15" s="88"/>
      <c r="B15" s="16" t="s">
        <v>56</v>
      </c>
      <c r="C15" s="17"/>
      <c r="D15" s="21"/>
      <c r="E15" s="17"/>
      <c r="F15" s="26"/>
      <c r="G15" s="77">
        <f>'Cost of Debt'!$D$21</f>
        <v>292759.67999999999</v>
      </c>
    </row>
    <row r="16" spans="1:7" ht="15.75" x14ac:dyDescent="0.25">
      <c r="A16" s="88"/>
      <c r="B16" s="16" t="s">
        <v>57</v>
      </c>
      <c r="C16" s="24">
        <f>0</f>
        <v>0</v>
      </c>
      <c r="D16" s="24">
        <v>0</v>
      </c>
      <c r="E16" s="24">
        <v>0</v>
      </c>
      <c r="F16" s="24">
        <v>1</v>
      </c>
      <c r="G16" s="25"/>
    </row>
    <row r="17" spans="1:7" ht="15.75" x14ac:dyDescent="0.25">
      <c r="A17" s="88"/>
      <c r="B17" s="16"/>
      <c r="C17" s="21">
        <f>C16*G15</f>
        <v>0</v>
      </c>
      <c r="D17" s="21">
        <f>D16*G15</f>
        <v>0</v>
      </c>
      <c r="E17" s="21">
        <f>E16*G15</f>
        <v>0</v>
      </c>
      <c r="F17" s="21">
        <f>F16*G15</f>
        <v>292759.67999999999</v>
      </c>
      <c r="G17" s="28"/>
    </row>
    <row r="18" spans="1:7" ht="15.75" x14ac:dyDescent="0.25">
      <c r="A18" s="88"/>
      <c r="B18" s="16" t="s">
        <v>58</v>
      </c>
      <c r="C18" s="36">
        <f>C17/C13</f>
        <v>0</v>
      </c>
      <c r="D18" s="36">
        <f>D17/D13</f>
        <v>0</v>
      </c>
      <c r="E18" s="36">
        <f>E17</f>
        <v>0</v>
      </c>
      <c r="F18" s="36">
        <f>F17/F13</f>
        <v>3049.58</v>
      </c>
      <c r="G18" s="28"/>
    </row>
    <row r="19" spans="1:7" ht="15.75" x14ac:dyDescent="0.25">
      <c r="A19" s="88"/>
      <c r="B19" s="16"/>
      <c r="C19" s="17"/>
      <c r="D19" s="21"/>
      <c r="E19" s="17"/>
      <c r="F19" s="26"/>
      <c r="G19" s="28"/>
    </row>
    <row r="20" spans="1:7" ht="16.5" thickBot="1" x14ac:dyDescent="0.3">
      <c r="A20" s="89"/>
      <c r="B20" s="29" t="s">
        <v>59</v>
      </c>
      <c r="C20" s="30">
        <f>C18+C14</f>
        <v>503.55964747491851</v>
      </c>
      <c r="D20" s="30">
        <f t="shared" ref="D20:F20" si="2">D18+D14</f>
        <v>6.5643915330798247E-2</v>
      </c>
      <c r="E20" s="30">
        <f t="shared" si="2"/>
        <v>0</v>
      </c>
      <c r="F20" s="30">
        <f t="shared" si="2"/>
        <v>3804.9194712123776</v>
      </c>
      <c r="G20" s="31"/>
    </row>
  </sheetData>
  <mergeCells count="4">
    <mergeCell ref="B1:G1"/>
    <mergeCell ref="B2:G2"/>
    <mergeCell ref="A3:A9"/>
    <mergeCell ref="A10:A20"/>
  </mergeCells>
  <printOptions horizontalCentered="1" gridLines="1"/>
  <pageMargins left="0.7" right="0.7" top="0.75" bottom="0.75" header="0.3" footer="0.3"/>
  <pageSetup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Cost of service</vt:lpstr>
      <vt:lpstr>Cost of Debt</vt:lpstr>
      <vt:lpstr>Rate Change Determination</vt:lpstr>
      <vt:lpstr>'Cost of Debt'!Print_Area</vt:lpstr>
      <vt:lpstr>'Cost of service'!Print_Area</vt:lpstr>
      <vt:lpstr>'Rate Change Determination'!Print_Area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BSEF</dc:creator>
  <cp:lastModifiedBy>Owen J. McClain</cp:lastModifiedBy>
  <cp:lastPrinted>2024-03-30T15:56:39Z</cp:lastPrinted>
  <dcterms:created xsi:type="dcterms:W3CDTF">2014-12-08T20:25:12Z</dcterms:created>
  <dcterms:modified xsi:type="dcterms:W3CDTF">2024-04-01T18:01:45Z</dcterms:modified>
</cp:coreProperties>
</file>