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lients\Ron\WEC\Rate Case 2022\Drafts for TGS proofing and formatting\PUC Info Requests\"/>
    </mc:Choice>
  </mc:AlternateContent>
  <xr:revisionPtr revIDLastSave="0" documentId="13_ncr:1_{DF3FFA38-3DA7-47F3-8594-E97314315D02}" xr6:coauthVersionLast="47" xr6:coauthVersionMax="47" xr10:uidLastSave="{00000000-0000-0000-0000-000000000000}"/>
  <bookViews>
    <workbookView xWindow="-120" yWindow="-120" windowWidth="29040" windowHeight="15840" xr2:uid="{AA660DE7-FAE5-41A6-BEC2-42E6105951FC}"/>
  </bookViews>
  <sheets>
    <sheet name="Sheet1" sheetId="1" r:id="rId1"/>
    <sheet name="Sheet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2" l="1"/>
  <c r="E33" i="2"/>
  <c r="E32" i="2"/>
  <c r="E31" i="2"/>
  <c r="E30" i="2"/>
  <c r="E29" i="2"/>
  <c r="C43" i="2"/>
  <c r="C44" i="2" s="1"/>
  <c r="D44" i="2"/>
  <c r="D43" i="2"/>
  <c r="D42" i="2"/>
  <c r="D41" i="2"/>
  <c r="D40" i="2"/>
  <c r="D39" i="2"/>
  <c r="A34" i="2"/>
  <c r="A33" i="2"/>
  <c r="R20" i="2"/>
  <c r="R15" i="2"/>
  <c r="R10" i="2"/>
  <c r="G143" i="1"/>
  <c r="T28" i="1"/>
  <c r="N26" i="1"/>
  <c r="S25" i="1"/>
  <c r="M23" i="1"/>
  <c r="M28" i="1" s="1"/>
  <c r="X22" i="1"/>
  <c r="G22" i="1"/>
  <c r="G27" i="1" s="1"/>
  <c r="T21" i="1"/>
  <c r="N21" i="1"/>
  <c r="T20" i="1"/>
  <c r="H20" i="1"/>
  <c r="N19" i="1"/>
  <c r="T18" i="1"/>
  <c r="N17" i="1"/>
  <c r="T16" i="1"/>
  <c r="N16" i="1"/>
  <c r="T15" i="1"/>
  <c r="W22" i="1" s="1"/>
  <c r="N15" i="1"/>
  <c r="R14" i="1"/>
  <c r="N14" i="1"/>
  <c r="T13" i="1"/>
  <c r="N13" i="1"/>
  <c r="T12" i="1"/>
  <c r="N12" i="1"/>
  <c r="T11" i="1"/>
  <c r="N11" i="1"/>
  <c r="N9" i="1"/>
  <c r="M9" i="1"/>
  <c r="S9" i="1" s="1"/>
  <c r="S23" i="1" s="1"/>
  <c r="S30" i="1" s="1"/>
  <c r="L8" i="1"/>
  <c r="R7" i="1"/>
  <c r="R8" i="1" s="1"/>
  <c r="L7" i="1"/>
  <c r="F7" i="1"/>
  <c r="F8" i="1" s="1"/>
  <c r="O6" i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I6" i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H22" i="1" s="1"/>
  <c r="U5" i="1"/>
  <c r="U6" i="1" s="1"/>
  <c r="U7" i="1" s="1"/>
  <c r="U8" i="1" s="1"/>
  <c r="U9" i="1" s="1"/>
  <c r="U10" i="1" s="1"/>
  <c r="O5" i="1"/>
  <c r="I5" i="1"/>
  <c r="T25" i="1" l="1"/>
  <c r="O19" i="1"/>
  <c r="O20" i="1" s="1"/>
  <c r="O21" i="1" s="1"/>
  <c r="N23" i="1"/>
  <c r="U11" i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T33" i="1"/>
  <c r="T35" i="1" s="1"/>
  <c r="H27" i="1"/>
  <c r="H28" i="1" s="1"/>
  <c r="H23" i="1"/>
  <c r="Q21" i="1"/>
  <c r="N28" i="1" l="1"/>
  <c r="N29" i="1" s="1"/>
  <c r="N24" i="1"/>
  <c r="T30" i="1"/>
  <c r="T31" i="1" s="1"/>
  <c r="T26" i="1"/>
</calcChain>
</file>

<file path=xl/sharedStrings.xml><?xml version="1.0" encoding="utf-8"?>
<sst xmlns="http://schemas.openxmlformats.org/spreadsheetml/2006/main" count="146" uniqueCount="124">
  <si>
    <t>year</t>
  </si>
  <si>
    <t># installations</t>
  </si>
  <si>
    <t>nameplate kw</t>
  </si>
  <si>
    <t>cummulative kw</t>
  </si>
  <si>
    <t>test year</t>
  </si>
  <si>
    <t>pending AC capacity kw</t>
  </si>
  <si>
    <t>pre-2017 (legacy)</t>
  </si>
  <si>
    <t>kw</t>
  </si>
  <si>
    <t>#</t>
  </si>
  <si>
    <t>TOTAL</t>
  </si>
  <si>
    <t>% OF 16.3 MW peak</t>
  </si>
  <si>
    <t>Y/T/D TOTAL</t>
  </si>
  <si>
    <t>pending</t>
  </si>
  <si>
    <t>installed &amp; pending</t>
  </si>
  <si>
    <t>% of 16.3 MW peak</t>
  </si>
  <si>
    <t>AC kw capacity Y/E 2021</t>
  </si>
  <si>
    <t>estimated annual average capacity factor</t>
  </si>
  <si>
    <t>estimated annual energy produced kwh</t>
  </si>
  <si>
    <t>19-1031</t>
  </si>
  <si>
    <t>19-2625</t>
  </si>
  <si>
    <t>19-2845</t>
  </si>
  <si>
    <t>20-0419</t>
  </si>
  <si>
    <t>20-1682</t>
  </si>
  <si>
    <t>20-1875</t>
  </si>
  <si>
    <t>20-2393</t>
  </si>
  <si>
    <t>20-3836</t>
  </si>
  <si>
    <t>21-0216</t>
  </si>
  <si>
    <t>21-0232</t>
  </si>
  <si>
    <t>21-0269</t>
  </si>
  <si>
    <t>21-0284</t>
  </si>
  <si>
    <t>21-0307</t>
  </si>
  <si>
    <t>21-0344</t>
  </si>
  <si>
    <t>21-0424</t>
  </si>
  <si>
    <t>21-0426</t>
  </si>
  <si>
    <t>21-0455</t>
  </si>
  <si>
    <t>21-0535</t>
  </si>
  <si>
    <t>21-0577</t>
  </si>
  <si>
    <t>21-0596</t>
  </si>
  <si>
    <t>21-0597</t>
  </si>
  <si>
    <t>21-0611</t>
  </si>
  <si>
    <t>21-0613</t>
  </si>
  <si>
    <t>21-0630</t>
  </si>
  <si>
    <t>21-1126</t>
  </si>
  <si>
    <t>21-1524</t>
  </si>
  <si>
    <t>21-1658</t>
  </si>
  <si>
    <t>21-1795</t>
  </si>
  <si>
    <t>21-2052</t>
  </si>
  <si>
    <t>21-2153</t>
  </si>
  <si>
    <t>21-2167</t>
  </si>
  <si>
    <t>21-2197</t>
  </si>
  <si>
    <t>21-2238</t>
  </si>
  <si>
    <t>21-2242</t>
  </si>
  <si>
    <t>21-2323</t>
  </si>
  <si>
    <t>21-2342</t>
  </si>
  <si>
    <t>21-2355</t>
  </si>
  <si>
    <t>21-2500</t>
  </si>
  <si>
    <t>21-2583</t>
  </si>
  <si>
    <t>21-2808</t>
  </si>
  <si>
    <t>21-2820</t>
  </si>
  <si>
    <t>21-2838</t>
  </si>
  <si>
    <t>21-2843</t>
  </si>
  <si>
    <t>21-2978</t>
  </si>
  <si>
    <t>21-2987</t>
  </si>
  <si>
    <t>21-3029</t>
  </si>
  <si>
    <t>21-3039</t>
  </si>
  <si>
    <t>21-3053</t>
  </si>
  <si>
    <t>21-3073</t>
  </si>
  <si>
    <t>21-3132</t>
  </si>
  <si>
    <t>21-3150</t>
  </si>
  <si>
    <t>21-3163</t>
  </si>
  <si>
    <t>21-3186</t>
  </si>
  <si>
    <t>21-3188</t>
  </si>
  <si>
    <t>21-3189</t>
  </si>
  <si>
    <t>21-3293</t>
  </si>
  <si>
    <t>21-3295</t>
  </si>
  <si>
    <t>21-3352</t>
  </si>
  <si>
    <t>21-3356</t>
  </si>
  <si>
    <t>21-3363</t>
  </si>
  <si>
    <t>21-3368</t>
  </si>
  <si>
    <t>21-3408</t>
  </si>
  <si>
    <t>21-3415</t>
  </si>
  <si>
    <t>21-3443</t>
  </si>
  <si>
    <t>21-3448</t>
  </si>
  <si>
    <t>21-3480</t>
  </si>
  <si>
    <t>21-3531</t>
  </si>
  <si>
    <t>21-3533</t>
  </si>
  <si>
    <t>21-3543</t>
  </si>
  <si>
    <t>21-3546</t>
  </si>
  <si>
    <t>21-3588</t>
  </si>
  <si>
    <t>21-3608</t>
  </si>
  <si>
    <t>21-3612</t>
  </si>
  <si>
    <t>21-3622</t>
  </si>
  <si>
    <t>21-3700</t>
  </si>
  <si>
    <t>21-3790</t>
  </si>
  <si>
    <t>21-3950</t>
  </si>
  <si>
    <t>21-4028</t>
  </si>
  <si>
    <t>21-4041</t>
  </si>
  <si>
    <t>21-4083</t>
  </si>
  <si>
    <t>21-4139</t>
  </si>
  <si>
    <t>21-4167</t>
  </si>
  <si>
    <t>21-4231</t>
  </si>
  <si>
    <t>21-4248</t>
  </si>
  <si>
    <t>21-4260</t>
  </si>
  <si>
    <t>21-4261</t>
  </si>
  <si>
    <t>21-4366</t>
  </si>
  <si>
    <t>21-4367</t>
  </si>
  <si>
    <t>21-4368</t>
  </si>
  <si>
    <t>21-4393</t>
  </si>
  <si>
    <t>21-4397</t>
  </si>
  <si>
    <t>21-4399</t>
  </si>
  <si>
    <t>21-4622</t>
  </si>
  <si>
    <t>21-4641</t>
  </si>
  <si>
    <t>21-4652</t>
  </si>
  <si>
    <t>21-4675</t>
  </si>
  <si>
    <t>21-4677</t>
  </si>
  <si>
    <t>21-4732</t>
  </si>
  <si>
    <t>21-4743</t>
  </si>
  <si>
    <t>21-4753</t>
  </si>
  <si>
    <t>21-4764</t>
  </si>
  <si>
    <t>21-4767</t>
  </si>
  <si>
    <t>21-4782</t>
  </si>
  <si>
    <t>annual AC kw</t>
  </si>
  <si>
    <t>percentage of historic peak demand (2012)</t>
  </si>
  <si>
    <t>Exhibit PUC 5 WEC Net-Metering Capacity 2017-2022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</si>
</sst>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[$-409]mmmm\-yy;@"/>
    <numFmt numFmtId="166" formatCode="[$-409]mmm\-yy;@"/>
    <numFmt numFmtId="167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 wrapText="1"/>
    </xf>
    <xf numFmtId="164" fontId="0" fillId="0" borderId="0" xfId="1" applyNumberFormat="1" applyFont="1"/>
    <xf numFmtId="164" fontId="0" fillId="0" borderId="0" xfId="1" applyNumberFormat="1" applyFont="1" applyAlignment="1">
      <alignment horizontal="right"/>
    </xf>
    <xf numFmtId="0" fontId="0" fillId="0" borderId="0" xfId="0" applyAlignment="1">
      <alignment horizontal="right"/>
    </xf>
    <xf numFmtId="165" fontId="2" fillId="0" borderId="0" xfId="0" applyNumberFormat="1" applyFont="1"/>
    <xf numFmtId="166" fontId="0" fillId="0" borderId="0" xfId="0" applyNumberFormat="1"/>
    <xf numFmtId="164" fontId="0" fillId="0" borderId="0" xfId="0" applyNumberFormat="1"/>
    <xf numFmtId="165" fontId="0" fillId="3" borderId="0" xfId="0" applyNumberFormat="1" applyFill="1"/>
    <xf numFmtId="1" fontId="0" fillId="0" borderId="0" xfId="0" applyNumberFormat="1"/>
    <xf numFmtId="165" fontId="0" fillId="0" borderId="0" xfId="0" applyNumberFormat="1"/>
    <xf numFmtId="164" fontId="4" fillId="0" borderId="0" xfId="0" applyNumberFormat="1" applyFont="1"/>
    <xf numFmtId="17" fontId="0" fillId="0" borderId="0" xfId="0" applyNumberFormat="1"/>
    <xf numFmtId="166" fontId="0" fillId="0" borderId="0" xfId="0" applyNumberFormat="1" applyAlignment="1">
      <alignment horizontal="right"/>
    </xf>
    <xf numFmtId="9" fontId="0" fillId="0" borderId="0" xfId="2" applyFont="1"/>
    <xf numFmtId="0" fontId="3" fillId="0" borderId="0" xfId="0" applyFont="1" applyAlignment="1">
      <alignment horizontal="right"/>
    </xf>
    <xf numFmtId="167" fontId="0" fillId="0" borderId="0" xfId="2" applyNumberFormat="1" applyFont="1"/>
    <xf numFmtId="0" fontId="2" fillId="0" borderId="0" xfId="0" applyFont="1" applyAlignment="1">
      <alignment horizontal="right"/>
    </xf>
    <xf numFmtId="1" fontId="2" fillId="0" borderId="0" xfId="0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689513387097798E-2"/>
          <c:y val="7.3272497284588636E-2"/>
          <c:w val="0.87889107611548556"/>
          <c:h val="0.64232247010790322"/>
        </c:manualLayout>
      </c:layout>
      <c:barChart>
        <c:barDir val="col"/>
        <c:grouping val="clustered"/>
        <c:varyColors val="0"/>
        <c:ser>
          <c:idx val="1"/>
          <c:order val="0"/>
          <c:tx>
            <c:v>accumulated commissioned AC kw 2019_2022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Sheet2!$C$39:$C$44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cat>
          <c:val>
            <c:numRef>
              <c:f>Sheet2!$D$29:$D$34</c:f>
              <c:numCache>
                <c:formatCode>_(* #,##0_);_(* \(#,##0\);_(* "-"??_);_(@_)</c:formatCode>
                <c:ptCount val="6"/>
                <c:pt idx="0">
                  <c:v>2491.5700000000002</c:v>
                </c:pt>
                <c:pt idx="1">
                  <c:v>3559.7700000000004</c:v>
                </c:pt>
                <c:pt idx="2">
                  <c:v>4471.47</c:v>
                </c:pt>
                <c:pt idx="3">
                  <c:v>5071.07</c:v>
                </c:pt>
                <c:pt idx="4">
                  <c:v>5868.0700000000015</c:v>
                </c:pt>
                <c:pt idx="5">
                  <c:v>6689.67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96-434D-9119-4CA15F8A16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339616"/>
        <c:axId val="25338368"/>
      </c:barChart>
      <c:lineChart>
        <c:grouping val="standard"/>
        <c:varyColors val="0"/>
        <c:ser>
          <c:idx val="0"/>
          <c:order val="1"/>
          <c:tx>
            <c:v>percentage of installed NM compared to WEC historic peak demand kw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Sheet2!$C$39:$C$44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cat>
          <c:val>
            <c:numRef>
              <c:f>Sheet2!$D$39:$D$44</c:f>
              <c:numCache>
                <c:formatCode>0%</c:formatCode>
                <c:ptCount val="6"/>
                <c:pt idx="0">
                  <c:v>0.15380061728395061</c:v>
                </c:pt>
                <c:pt idx="1">
                  <c:v>0.21973888888888893</c:v>
                </c:pt>
                <c:pt idx="2">
                  <c:v>0.27601666666666669</c:v>
                </c:pt>
                <c:pt idx="3">
                  <c:v>0.31302901234567898</c:v>
                </c:pt>
                <c:pt idx="4">
                  <c:v>0.36222654320987663</c:v>
                </c:pt>
                <c:pt idx="5">
                  <c:v>0.41294259259259258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96-434D-9119-4CA15F8A16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344608"/>
        <c:axId val="25340032"/>
      </c:lineChart>
      <c:catAx>
        <c:axId val="2534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40032"/>
        <c:crosses val="autoZero"/>
        <c:auto val="1"/>
        <c:lblAlgn val="ctr"/>
        <c:lblOffset val="100"/>
        <c:noMultiLvlLbl val="0"/>
      </c:catAx>
      <c:valAx>
        <c:axId val="2534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44608"/>
        <c:crosses val="autoZero"/>
        <c:crossBetween val="between"/>
      </c:valAx>
      <c:valAx>
        <c:axId val="25338368"/>
        <c:scaling>
          <c:orientation val="minMax"/>
        </c:scaling>
        <c:delete val="0"/>
        <c:axPos val="r"/>
        <c:numFmt formatCode="_(* #,##0_);_(* \(#,##0\);_(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39616"/>
        <c:crosses val="max"/>
        <c:crossBetween val="between"/>
      </c:valAx>
      <c:catAx>
        <c:axId val="25339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338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198120</xdr:colOff>
      <xdr:row>31</xdr:row>
      <xdr:rowOff>106680</xdr:rowOff>
    </xdr:from>
    <xdr:to>
      <xdr:col>16</xdr:col>
      <xdr:colOff>396240</xdr:colOff>
      <xdr:row>48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CD053E9-E256-9387-4952-A8C95FD1F6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0.16465</cdr:x>
      <cdr:y>0.03715</cdr:y>
    </cdr:from>
    <cdr:to>
      <cdr:x>0.78814</cdr:x>
      <cdr:y>0.24355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8A0B6903-F168-60A4-C561-3190D4544714}"/>
            </a:ext>
          </a:extLst>
        </cdr:cNvPr>
        <cdr:cNvSpPr txBox="1"/>
      </cdr:nvSpPr>
      <cdr:spPr>
        <a:xfrm xmlns:a="http://schemas.openxmlformats.org/drawingml/2006/main">
          <a:off x="1036320" y="137160"/>
          <a:ext cx="3924300" cy="762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100"/>
            <a:t>WEC cummulative</a:t>
          </a:r>
          <a:r>
            <a:rPr lang="en-US" sz="1100" baseline="0"/>
            <a:t> commissioned net metering </a:t>
          </a:r>
        </a:p>
        <a:p xmlns:a="http://schemas.openxmlformats.org/drawingml/2006/main">
          <a:pPr algn="ctr"/>
          <a:r>
            <a:rPr lang="en-US" sz="1100" baseline="0"/>
            <a:t>(nameplate capacity) AC kw 2017 - 2022</a:t>
          </a:r>
        </a:p>
        <a:p xmlns:a="http://schemas.openxmlformats.org/drawingml/2006/main">
          <a:pPr algn="ctr"/>
          <a:r>
            <a:rPr lang="en-US" sz="1100" baseline="0"/>
            <a:t>as percentage of historic peak demand (kw)</a:t>
          </a:r>
          <a:endParaRPr lang="en-US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sktop2\NET%20METERING\WEC%20NM%20data%20&amp;%20ISO%20tri_annual%20DG%20summary%20December%202022%20area%20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ing"/>
      <sheetName val="WEC NM"/>
      <sheetName val="combined"/>
      <sheetName val="expired"/>
      <sheetName val="foreign_other"/>
      <sheetName val="pending"/>
      <sheetName val="YTD pending"/>
      <sheetName val="ePUC July 2020"/>
      <sheetName val="ISO-NE"/>
      <sheetName val="Jan 2021 DPS filing NM"/>
      <sheetName val="area report format"/>
      <sheetName val="MAY 2021_tri_annual "/>
    </sheetNames>
    <sheetDataSet>
      <sheetData sheetId="0"/>
      <sheetData sheetId="1"/>
      <sheetData sheetId="2"/>
      <sheetData sheetId="3"/>
      <sheetData sheetId="4"/>
      <sheetData sheetId="5"/>
      <sheetData sheetId="6">
        <row r="88">
          <cell r="D88">
            <v>776.10000000000014</v>
          </cell>
        </row>
      </sheetData>
      <sheetData sheetId="7"/>
      <sheetData sheetId="8">
        <row r="13">
          <cell r="P13">
            <v>43.5</v>
          </cell>
        </row>
        <row r="26">
          <cell r="Q26">
            <v>65.2</v>
          </cell>
        </row>
        <row r="36">
          <cell r="Q36">
            <v>53.500000000000007</v>
          </cell>
        </row>
        <row r="40">
          <cell r="N40">
            <v>44652</v>
          </cell>
        </row>
        <row r="54">
          <cell r="Q54">
            <v>57.199999999999996</v>
          </cell>
        </row>
        <row r="71">
          <cell r="Q71">
            <v>103.19999999999999</v>
          </cell>
        </row>
        <row r="105">
          <cell r="R105">
            <v>137.1</v>
          </cell>
        </row>
        <row r="113">
          <cell r="G113">
            <v>149.4</v>
          </cell>
        </row>
        <row r="126">
          <cell r="G126">
            <v>35.700000000000003</v>
          </cell>
        </row>
        <row r="132">
          <cell r="R132">
            <v>78.600000000000009</v>
          </cell>
        </row>
        <row r="134">
          <cell r="G134">
            <v>38</v>
          </cell>
        </row>
        <row r="140">
          <cell r="G140">
            <v>23.5</v>
          </cell>
        </row>
        <row r="143">
          <cell r="R143">
            <v>58.099999999999994</v>
          </cell>
        </row>
        <row r="147">
          <cell r="G147">
            <v>25.1</v>
          </cell>
        </row>
        <row r="155">
          <cell r="G155">
            <v>39.199999999999996</v>
          </cell>
        </row>
        <row r="160">
          <cell r="G160">
            <v>17.100000000000001</v>
          </cell>
        </row>
        <row r="179">
          <cell r="G179">
            <v>137.60000000000002</v>
          </cell>
        </row>
        <row r="206">
          <cell r="G206">
            <v>31.7</v>
          </cell>
        </row>
        <row r="230">
          <cell r="G230">
            <v>167.1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FA4FC-14F2-4A42-B225-7E7D46FBDC16}">
  <dimension ref="A1:AG143"/>
  <sheetViews>
    <sheetView tabSelected="1" workbookViewId="0">
      <selection activeCell="D2" sqref="D2"/>
    </sheetView>
  </sheetViews>
  <sheetFormatPr defaultRowHeight="15" x14ac:dyDescent="0.25"/>
  <cols>
    <col min="6" max="6" width="18" customWidth="1"/>
    <col min="7" max="7" width="14.7109375" customWidth="1"/>
    <col min="8" max="8" width="12.42578125" customWidth="1"/>
    <col min="9" max="9" width="13.42578125" customWidth="1"/>
    <col min="12" max="12" width="21.140625" customWidth="1"/>
    <col min="13" max="13" width="14" customWidth="1"/>
    <col min="14" max="14" width="13" customWidth="1"/>
    <col min="15" max="15" width="14" customWidth="1"/>
    <col min="18" max="18" width="22.140625" customWidth="1"/>
    <col min="19" max="19" width="14.7109375" customWidth="1"/>
    <col min="20" max="20" width="12.140625" customWidth="1"/>
    <col min="21" max="21" width="14.28515625" customWidth="1"/>
    <col min="32" max="32" width="17.85546875" customWidth="1"/>
    <col min="33" max="33" width="16.5703125" customWidth="1"/>
  </cols>
  <sheetData>
    <row r="1" spans="1:33" x14ac:dyDescent="0.25">
      <c r="A1" t="s">
        <v>123</v>
      </c>
    </row>
    <row r="4" spans="1:33" ht="30" customHeight="1" x14ac:dyDescent="0.25">
      <c r="F4" t="s">
        <v>0</v>
      </c>
      <c r="G4" s="1" t="s">
        <v>1</v>
      </c>
      <c r="H4" s="1" t="s">
        <v>2</v>
      </c>
      <c r="I4" s="1" t="s">
        <v>3</v>
      </c>
      <c r="L4" s="2" t="s">
        <v>0</v>
      </c>
      <c r="M4" s="1" t="s">
        <v>1</v>
      </c>
      <c r="N4" s="1" t="s">
        <v>2</v>
      </c>
      <c r="O4" s="1" t="s">
        <v>3</v>
      </c>
      <c r="R4" s="2" t="s">
        <v>0</v>
      </c>
      <c r="S4" s="1" t="s">
        <v>1</v>
      </c>
      <c r="T4" s="1" t="s">
        <v>2</v>
      </c>
      <c r="U4" s="1" t="s">
        <v>3</v>
      </c>
      <c r="AF4" t="s">
        <v>4</v>
      </c>
      <c r="AG4" s="3" t="s">
        <v>5</v>
      </c>
    </row>
    <row r="5" spans="1:33" x14ac:dyDescent="0.25">
      <c r="F5" t="s">
        <v>6</v>
      </c>
      <c r="G5">
        <v>252</v>
      </c>
      <c r="H5" s="4">
        <v>1580</v>
      </c>
      <c r="I5" s="4">
        <f>+H5</f>
        <v>1580</v>
      </c>
      <c r="L5" t="s">
        <v>6</v>
      </c>
      <c r="M5">
        <v>252</v>
      </c>
      <c r="N5" s="5">
        <v>1580</v>
      </c>
      <c r="O5" s="4">
        <f>+N5</f>
        <v>1580</v>
      </c>
      <c r="R5" s="6" t="s">
        <v>6</v>
      </c>
      <c r="S5">
        <v>252</v>
      </c>
      <c r="T5" s="5">
        <v>1580</v>
      </c>
      <c r="U5" s="4">
        <f>+T5</f>
        <v>1580</v>
      </c>
      <c r="AF5" s="7">
        <v>44682</v>
      </c>
      <c r="AG5">
        <v>102</v>
      </c>
    </row>
    <row r="6" spans="1:33" x14ac:dyDescent="0.25">
      <c r="F6">
        <v>2017</v>
      </c>
      <c r="G6">
        <v>131</v>
      </c>
      <c r="H6" s="4">
        <v>911.57</v>
      </c>
      <c r="I6" s="4">
        <f>+I5+H6</f>
        <v>2491.5700000000002</v>
      </c>
      <c r="L6">
        <v>2017</v>
      </c>
      <c r="M6">
        <v>131</v>
      </c>
      <c r="N6" s="5">
        <v>911.57</v>
      </c>
      <c r="O6" s="4">
        <f>+O5+N6</f>
        <v>2491.5700000000002</v>
      </c>
      <c r="R6">
        <v>2017</v>
      </c>
      <c r="S6">
        <v>131</v>
      </c>
      <c r="T6" s="5">
        <v>911.57</v>
      </c>
      <c r="U6" s="4">
        <f>+U5+T6</f>
        <v>2491.5700000000002</v>
      </c>
      <c r="AF6" s="7">
        <v>44652</v>
      </c>
      <c r="AG6">
        <v>90</v>
      </c>
    </row>
    <row r="7" spans="1:33" x14ac:dyDescent="0.25">
      <c r="F7">
        <f>+F6+1</f>
        <v>2018</v>
      </c>
      <c r="G7">
        <v>97</v>
      </c>
      <c r="H7" s="4">
        <v>1068.2</v>
      </c>
      <c r="I7" s="4">
        <f t="shared" ref="I7:I20" si="0">+I6+H7</f>
        <v>3559.7700000000004</v>
      </c>
      <c r="L7">
        <f>+L6+1</f>
        <v>2018</v>
      </c>
      <c r="M7">
        <v>97</v>
      </c>
      <c r="N7" s="5">
        <v>1068.2</v>
      </c>
      <c r="O7" s="4">
        <f t="shared" ref="O7:O19" si="1">+O6+N7</f>
        <v>3559.7700000000004</v>
      </c>
      <c r="R7">
        <f>+R6+1</f>
        <v>2018</v>
      </c>
      <c r="S7">
        <v>97</v>
      </c>
      <c r="T7" s="5">
        <v>1068.2</v>
      </c>
      <c r="U7" s="4">
        <f t="shared" ref="U7:U22" si="2">+U6+T7</f>
        <v>3559.7700000000004</v>
      </c>
      <c r="AF7" s="7">
        <v>44621</v>
      </c>
      <c r="AG7">
        <v>90</v>
      </c>
    </row>
    <row r="8" spans="1:33" x14ac:dyDescent="0.25">
      <c r="F8">
        <f t="shared" ref="F8" si="3">+F7+1</f>
        <v>2019</v>
      </c>
      <c r="G8">
        <v>57</v>
      </c>
      <c r="H8" s="4">
        <v>911.7</v>
      </c>
      <c r="I8" s="4">
        <f t="shared" si="0"/>
        <v>4471.47</v>
      </c>
      <c r="L8">
        <f t="shared" ref="L8" si="4">+L7+1</f>
        <v>2019</v>
      </c>
      <c r="M8">
        <v>57</v>
      </c>
      <c r="N8" s="5">
        <v>911.7</v>
      </c>
      <c r="O8" s="4">
        <f t="shared" si="1"/>
        <v>4471.47</v>
      </c>
      <c r="R8">
        <f t="shared" ref="R8" si="5">+R7+1</f>
        <v>2019</v>
      </c>
      <c r="S8">
        <v>57</v>
      </c>
      <c r="T8" s="5">
        <v>911.7</v>
      </c>
      <c r="U8" s="4">
        <f t="shared" si="2"/>
        <v>4471.47</v>
      </c>
      <c r="AF8" s="7">
        <v>44593</v>
      </c>
      <c r="AG8">
        <v>89</v>
      </c>
    </row>
    <row r="9" spans="1:33" x14ac:dyDescent="0.25">
      <c r="F9" s="8">
        <v>43831</v>
      </c>
      <c r="G9">
        <v>6</v>
      </c>
      <c r="H9" s="4">
        <v>58.4</v>
      </c>
      <c r="I9" s="4">
        <f t="shared" si="0"/>
        <v>4529.87</v>
      </c>
      <c r="L9">
        <v>2020</v>
      </c>
      <c r="M9">
        <f>SUM(G9:G20)</f>
        <v>58</v>
      </c>
      <c r="N9" s="5">
        <f>SUM(H9:H20)</f>
        <v>599.6</v>
      </c>
      <c r="O9" s="9">
        <f t="shared" si="1"/>
        <v>5071.0700000000006</v>
      </c>
      <c r="R9">
        <v>2020</v>
      </c>
      <c r="S9">
        <f>SUM(M9:M20)</f>
        <v>133</v>
      </c>
      <c r="T9" s="5">
        <v>600</v>
      </c>
      <c r="U9" s="9">
        <f t="shared" si="2"/>
        <v>5071.47</v>
      </c>
      <c r="AF9" s="7">
        <v>44562</v>
      </c>
      <c r="AG9">
        <v>95</v>
      </c>
    </row>
    <row r="10" spans="1:33" x14ac:dyDescent="0.25">
      <c r="F10" s="8">
        <v>43862</v>
      </c>
      <c r="G10">
        <v>2</v>
      </c>
      <c r="H10" s="4">
        <v>22.4</v>
      </c>
      <c r="I10" s="4">
        <f t="shared" si="0"/>
        <v>4552.2699999999995</v>
      </c>
      <c r="L10" s="8">
        <v>44197</v>
      </c>
      <c r="M10">
        <v>3</v>
      </c>
      <c r="N10" s="5">
        <v>13</v>
      </c>
      <c r="O10" s="9">
        <f t="shared" si="1"/>
        <v>5084.0700000000006</v>
      </c>
      <c r="R10">
        <v>2021</v>
      </c>
      <c r="S10">
        <v>83</v>
      </c>
      <c r="T10" s="5">
        <v>797</v>
      </c>
      <c r="U10" s="9">
        <f t="shared" si="2"/>
        <v>5868.47</v>
      </c>
      <c r="AF10" s="10">
        <v>44531</v>
      </c>
      <c r="AG10">
        <v>98</v>
      </c>
    </row>
    <row r="11" spans="1:33" x14ac:dyDescent="0.25">
      <c r="F11" s="8">
        <v>43891</v>
      </c>
      <c r="G11">
        <v>1</v>
      </c>
      <c r="H11" s="4">
        <v>7.6</v>
      </c>
      <c r="I11" s="4">
        <f t="shared" si="0"/>
        <v>4559.87</v>
      </c>
      <c r="L11" s="8">
        <v>44228</v>
      </c>
      <c r="M11">
        <v>3</v>
      </c>
      <c r="N11" s="9">
        <f>+'[1]ISO-NE'!G126</f>
        <v>35.700000000000003</v>
      </c>
      <c r="O11" s="9">
        <f t="shared" si="1"/>
        <v>5119.7700000000004</v>
      </c>
      <c r="R11" s="8">
        <v>44562</v>
      </c>
      <c r="S11">
        <v>7</v>
      </c>
      <c r="T11" s="11">
        <f>+'[1]ISO-NE'!P13</f>
        <v>43.5</v>
      </c>
      <c r="U11" s="9">
        <f t="shared" si="2"/>
        <v>5911.97</v>
      </c>
      <c r="AF11" s="10">
        <v>44501</v>
      </c>
      <c r="AG11">
        <v>97</v>
      </c>
    </row>
    <row r="12" spans="1:33" x14ac:dyDescent="0.25">
      <c r="F12" s="8">
        <v>43922</v>
      </c>
      <c r="G12">
        <v>2</v>
      </c>
      <c r="H12" s="4">
        <v>13.6</v>
      </c>
      <c r="I12" s="4">
        <f t="shared" si="0"/>
        <v>4573.47</v>
      </c>
      <c r="L12" s="8">
        <v>44256</v>
      </c>
      <c r="M12">
        <v>5</v>
      </c>
      <c r="N12" s="9">
        <f>+'[1]ISO-NE'!G134</f>
        <v>38</v>
      </c>
      <c r="O12" s="9">
        <f t="shared" si="1"/>
        <v>5157.7700000000004</v>
      </c>
      <c r="R12" s="8">
        <v>44593</v>
      </c>
      <c r="S12">
        <v>10</v>
      </c>
      <c r="T12" s="11">
        <f>+'[1]ISO-NE'!Q26</f>
        <v>65.2</v>
      </c>
      <c r="U12" s="9">
        <f t="shared" si="2"/>
        <v>5977.17</v>
      </c>
      <c r="AF12" s="10">
        <v>44470</v>
      </c>
      <c r="AG12">
        <v>102</v>
      </c>
    </row>
    <row r="13" spans="1:33" x14ac:dyDescent="0.25">
      <c r="F13" s="8">
        <v>43952</v>
      </c>
      <c r="G13">
        <v>6</v>
      </c>
      <c r="H13" s="4">
        <v>37</v>
      </c>
      <c r="I13" s="4">
        <f t="shared" si="0"/>
        <v>4610.47</v>
      </c>
      <c r="L13" s="8">
        <v>44287</v>
      </c>
      <c r="M13">
        <v>4</v>
      </c>
      <c r="N13" s="9">
        <f>+'[1]ISO-NE'!G140</f>
        <v>23.5</v>
      </c>
      <c r="O13" s="9">
        <f t="shared" si="1"/>
        <v>5181.2700000000004</v>
      </c>
      <c r="R13" s="12">
        <v>44621</v>
      </c>
      <c r="S13">
        <v>7</v>
      </c>
      <c r="T13" s="11">
        <f>+'[1]ISO-NE'!Q36</f>
        <v>53.500000000000007</v>
      </c>
      <c r="U13" s="9">
        <f t="shared" si="2"/>
        <v>6030.67</v>
      </c>
      <c r="AF13" s="10">
        <v>44440</v>
      </c>
      <c r="AG13">
        <v>82</v>
      </c>
    </row>
    <row r="14" spans="1:33" x14ac:dyDescent="0.25">
      <c r="F14" s="8">
        <v>43983</v>
      </c>
      <c r="G14">
        <v>7</v>
      </c>
      <c r="H14" s="4">
        <v>58.4</v>
      </c>
      <c r="I14" s="4">
        <f t="shared" si="0"/>
        <v>4668.87</v>
      </c>
      <c r="L14" s="8">
        <v>44317</v>
      </c>
      <c r="M14">
        <v>4</v>
      </c>
      <c r="N14" s="9">
        <f>+'[1]ISO-NE'!G147</f>
        <v>25.1</v>
      </c>
      <c r="O14" s="9">
        <f t="shared" si="1"/>
        <v>5206.3700000000008</v>
      </c>
      <c r="R14" s="8">
        <f>+'[1]ISO-NE'!N40</f>
        <v>44652</v>
      </c>
      <c r="S14">
        <v>2</v>
      </c>
      <c r="T14" s="11">
        <v>17.399999999999999</v>
      </c>
      <c r="U14" s="9">
        <f t="shared" si="2"/>
        <v>6048.07</v>
      </c>
      <c r="AF14" s="10">
        <v>44409</v>
      </c>
      <c r="AG14">
        <v>113</v>
      </c>
    </row>
    <row r="15" spans="1:33" x14ac:dyDescent="0.25">
      <c r="F15" s="8">
        <v>44013</v>
      </c>
      <c r="G15">
        <v>11</v>
      </c>
      <c r="H15" s="4">
        <v>98.6</v>
      </c>
      <c r="I15" s="4">
        <f t="shared" si="0"/>
        <v>4767.47</v>
      </c>
      <c r="L15" s="8">
        <v>44348</v>
      </c>
      <c r="M15">
        <v>5</v>
      </c>
      <c r="N15" s="9">
        <f>+'[1]ISO-NE'!G155</f>
        <v>39.199999999999996</v>
      </c>
      <c r="O15" s="9">
        <f t="shared" si="1"/>
        <v>5245.5700000000006</v>
      </c>
      <c r="R15" s="8">
        <v>44682</v>
      </c>
      <c r="S15">
        <v>8</v>
      </c>
      <c r="T15" s="11">
        <f>+'[1]ISO-NE'!Q54</f>
        <v>57.199999999999996</v>
      </c>
      <c r="U15" s="9">
        <f t="shared" si="2"/>
        <v>6105.2699999999995</v>
      </c>
      <c r="AF15" s="10">
        <v>44378</v>
      </c>
      <c r="AG15">
        <v>79</v>
      </c>
    </row>
    <row r="16" spans="1:33" x14ac:dyDescent="0.25">
      <c r="F16" s="8">
        <v>44044</v>
      </c>
      <c r="G16">
        <v>8</v>
      </c>
      <c r="H16" s="4">
        <v>52.5</v>
      </c>
      <c r="I16" s="4">
        <f t="shared" si="0"/>
        <v>4819.97</v>
      </c>
      <c r="L16" s="8">
        <v>44378</v>
      </c>
      <c r="M16">
        <v>3</v>
      </c>
      <c r="N16" s="9">
        <f>+'[1]ISO-NE'!G160</f>
        <v>17.100000000000001</v>
      </c>
      <c r="O16" s="9">
        <f t="shared" si="1"/>
        <v>5262.670000000001</v>
      </c>
      <c r="R16" s="12">
        <v>44713</v>
      </c>
      <c r="S16">
        <v>14</v>
      </c>
      <c r="T16" s="11">
        <f>+'[1]ISO-NE'!Q71</f>
        <v>103.19999999999999</v>
      </c>
      <c r="U16" s="13">
        <f t="shared" si="2"/>
        <v>6208.4699999999993</v>
      </c>
      <c r="AF16" s="10">
        <v>44348</v>
      </c>
      <c r="AG16">
        <v>65</v>
      </c>
    </row>
    <row r="17" spans="6:24" x14ac:dyDescent="0.25">
      <c r="F17" s="8">
        <v>44075</v>
      </c>
      <c r="G17">
        <v>5</v>
      </c>
      <c r="H17" s="4">
        <v>49.9</v>
      </c>
      <c r="I17" s="4">
        <f t="shared" si="0"/>
        <v>4869.87</v>
      </c>
      <c r="L17" s="8">
        <v>44409</v>
      </c>
      <c r="M17">
        <v>17</v>
      </c>
      <c r="N17" s="9">
        <f>+'[1]ISO-NE'!G179</f>
        <v>137.60000000000002</v>
      </c>
      <c r="O17" s="9">
        <f t="shared" si="1"/>
        <v>5400.2700000000013</v>
      </c>
      <c r="R17" s="8">
        <v>44743</v>
      </c>
      <c r="S17">
        <v>13</v>
      </c>
      <c r="T17">
        <v>132</v>
      </c>
      <c r="U17" s="13">
        <f t="shared" si="2"/>
        <v>6340.4699999999993</v>
      </c>
    </row>
    <row r="18" spans="6:24" x14ac:dyDescent="0.25">
      <c r="F18" s="8">
        <v>44105</v>
      </c>
      <c r="G18">
        <v>1</v>
      </c>
      <c r="H18" s="4">
        <v>5</v>
      </c>
      <c r="I18" s="4">
        <f t="shared" si="0"/>
        <v>4874.87</v>
      </c>
      <c r="L18" s="14">
        <v>44440</v>
      </c>
      <c r="M18">
        <v>16</v>
      </c>
      <c r="N18" s="9">
        <v>169</v>
      </c>
      <c r="O18" s="9">
        <f t="shared" si="1"/>
        <v>5569.2700000000013</v>
      </c>
      <c r="R18" s="12">
        <v>44774</v>
      </c>
      <c r="S18">
        <v>13</v>
      </c>
      <c r="T18" s="11">
        <f>+'[1]ISO-NE'!R105</f>
        <v>137.1</v>
      </c>
      <c r="U18" s="13">
        <f t="shared" si="2"/>
        <v>6477.57</v>
      </c>
    </row>
    <row r="19" spans="6:24" x14ac:dyDescent="0.25">
      <c r="F19" s="8">
        <v>44136</v>
      </c>
      <c r="G19">
        <v>5</v>
      </c>
      <c r="H19" s="4">
        <v>46.8</v>
      </c>
      <c r="I19" s="4">
        <f t="shared" si="0"/>
        <v>4921.67</v>
      </c>
      <c r="L19" s="8">
        <v>44490</v>
      </c>
      <c r="M19">
        <v>5</v>
      </c>
      <c r="N19" s="9">
        <f>+'[1]ISO-NE'!G206</f>
        <v>31.7</v>
      </c>
      <c r="O19" s="9">
        <f t="shared" si="1"/>
        <v>5600.9700000000012</v>
      </c>
      <c r="R19" s="14">
        <v>44826</v>
      </c>
      <c r="S19">
        <v>8</v>
      </c>
      <c r="T19">
        <v>55</v>
      </c>
      <c r="U19" s="13">
        <f t="shared" si="2"/>
        <v>6532.57</v>
      </c>
    </row>
    <row r="20" spans="6:24" x14ac:dyDescent="0.25">
      <c r="F20" s="8">
        <v>44166</v>
      </c>
      <c r="G20">
        <v>4</v>
      </c>
      <c r="H20">
        <f>+'[1]ISO-NE'!G113</f>
        <v>149.4</v>
      </c>
      <c r="I20" s="4">
        <f t="shared" si="0"/>
        <v>5071.07</v>
      </c>
      <c r="L20" s="15">
        <v>44501</v>
      </c>
      <c r="M20">
        <v>10</v>
      </c>
      <c r="N20" s="9">
        <v>100</v>
      </c>
      <c r="O20" s="9">
        <f>+O19+N20</f>
        <v>5700.9700000000012</v>
      </c>
      <c r="R20" s="8">
        <v>44835</v>
      </c>
      <c r="S20">
        <v>10</v>
      </c>
      <c r="T20" s="11">
        <f>+'[1]ISO-NE'!R132</f>
        <v>78.600000000000009</v>
      </c>
      <c r="U20" s="13">
        <f t="shared" si="2"/>
        <v>6611.17</v>
      </c>
    </row>
    <row r="21" spans="6:24" x14ac:dyDescent="0.25">
      <c r="L21" s="8">
        <v>44531</v>
      </c>
      <c r="M21">
        <v>8</v>
      </c>
      <c r="N21" s="9">
        <f>+'[1]ISO-NE'!G230</f>
        <v>167.1</v>
      </c>
      <c r="O21" s="9">
        <f>+O20+N21</f>
        <v>5868.0700000000015</v>
      </c>
      <c r="Q21" s="9">
        <f>SUM(N10:N21)</f>
        <v>797.00000000000011</v>
      </c>
      <c r="R21" s="8">
        <v>44866</v>
      </c>
      <c r="S21">
        <v>7</v>
      </c>
      <c r="T21">
        <f>+'[1]ISO-NE'!R143</f>
        <v>58.099999999999994</v>
      </c>
      <c r="U21" s="13">
        <f t="shared" si="2"/>
        <v>6669.27</v>
      </c>
      <c r="W21" t="s">
        <v>7</v>
      </c>
      <c r="X21" t="s">
        <v>8</v>
      </c>
    </row>
    <row r="22" spans="6:24" x14ac:dyDescent="0.25">
      <c r="F22" t="s">
        <v>9</v>
      </c>
      <c r="G22">
        <f>SUM(G5:G21)</f>
        <v>595</v>
      </c>
      <c r="H22" s="4">
        <f>+I20</f>
        <v>5071.07</v>
      </c>
      <c r="R22" s="8">
        <v>44896</v>
      </c>
      <c r="S22">
        <v>2</v>
      </c>
      <c r="T22">
        <v>20.399999999999999</v>
      </c>
      <c r="U22" s="13">
        <f t="shared" si="2"/>
        <v>6689.67</v>
      </c>
      <c r="W22" s="11">
        <f>SUM(T11:T22)</f>
        <v>821.2</v>
      </c>
      <c r="X22">
        <f>SUM(S11:S22)</f>
        <v>101</v>
      </c>
    </row>
    <row r="23" spans="6:24" x14ac:dyDescent="0.25">
      <c r="F23" t="s">
        <v>10</v>
      </c>
      <c r="H23" s="16">
        <f>+H22/16300</f>
        <v>0.31110858895705518</v>
      </c>
      <c r="L23" s="17" t="s">
        <v>11</v>
      </c>
      <c r="M23">
        <f>SUM(M10:M22)</f>
        <v>83</v>
      </c>
      <c r="N23">
        <f>SUM(N10:N22)</f>
        <v>797.00000000000011</v>
      </c>
      <c r="S23">
        <f>SUM(S5:S22)</f>
        <v>854</v>
      </c>
    </row>
    <row r="24" spans="6:24" x14ac:dyDescent="0.25">
      <c r="L24" t="s">
        <v>10</v>
      </c>
      <c r="N24" s="16">
        <f>+O21/16200</f>
        <v>0.36222654320987663</v>
      </c>
    </row>
    <row r="25" spans="6:24" x14ac:dyDescent="0.25">
      <c r="F25" t="s">
        <v>12</v>
      </c>
      <c r="G25">
        <v>31</v>
      </c>
      <c r="H25" s="11">
        <v>613</v>
      </c>
      <c r="R25" s="17" t="s">
        <v>11</v>
      </c>
      <c r="S25">
        <f>SUM(S11:S22)</f>
        <v>101</v>
      </c>
      <c r="T25" s="11">
        <f>SUM(T11:T22)</f>
        <v>821.2</v>
      </c>
    </row>
    <row r="26" spans="6:24" x14ac:dyDescent="0.25">
      <c r="L26" t="s">
        <v>12</v>
      </c>
      <c r="M26">
        <v>98</v>
      </c>
      <c r="N26" s="4" t="e">
        <f>+'[1]YTD pending'!#REF!</f>
        <v>#REF!</v>
      </c>
      <c r="R26" s="6" t="s">
        <v>10</v>
      </c>
      <c r="T26" s="16">
        <f>+U22/16200</f>
        <v>0.41294259259259258</v>
      </c>
    </row>
    <row r="27" spans="6:24" x14ac:dyDescent="0.25">
      <c r="F27" t="s">
        <v>13</v>
      </c>
      <c r="G27">
        <f>+G25+G22</f>
        <v>626</v>
      </c>
      <c r="H27" s="4">
        <f>+H25+H22</f>
        <v>5684.07</v>
      </c>
    </row>
    <row r="28" spans="6:24" x14ac:dyDescent="0.25">
      <c r="F28" t="s">
        <v>14</v>
      </c>
      <c r="H28" s="18">
        <f>+H27/16300</f>
        <v>0.34871595092024538</v>
      </c>
      <c r="L28" t="s">
        <v>13</v>
      </c>
      <c r="M28">
        <f>+M26+M23</f>
        <v>181</v>
      </c>
      <c r="N28" s="4">
        <f>+O21+N23</f>
        <v>6665.0700000000015</v>
      </c>
      <c r="R28" s="19" t="s">
        <v>12</v>
      </c>
      <c r="S28">
        <v>78</v>
      </c>
      <c r="T28" s="20">
        <f>+'[1]YTD pending'!D88</f>
        <v>776.10000000000014</v>
      </c>
    </row>
    <row r="29" spans="6:24" x14ac:dyDescent="0.25">
      <c r="L29" t="s">
        <v>14</v>
      </c>
      <c r="N29" s="16">
        <f>+N28/16300</f>
        <v>0.4089000000000001</v>
      </c>
    </row>
    <row r="30" spans="6:24" x14ac:dyDescent="0.25">
      <c r="R30" s="6" t="s">
        <v>13</v>
      </c>
      <c r="S30">
        <f>+S23+S28</f>
        <v>932</v>
      </c>
      <c r="T30" s="9">
        <f>+U22+T28</f>
        <v>7465.77</v>
      </c>
    </row>
    <row r="31" spans="6:24" x14ac:dyDescent="0.25">
      <c r="R31" s="6" t="s">
        <v>14</v>
      </c>
      <c r="T31" s="16">
        <f>+T30/16200</f>
        <v>0.46085000000000004</v>
      </c>
    </row>
    <row r="33" spans="6:21" x14ac:dyDescent="0.25">
      <c r="T33" s="9">
        <f>+U10</f>
        <v>5868.47</v>
      </c>
      <c r="U33" t="s">
        <v>15</v>
      </c>
    </row>
    <row r="34" spans="6:21" x14ac:dyDescent="0.25">
      <c r="T34" s="16">
        <v>0.13</v>
      </c>
      <c r="U34" t="s">
        <v>16</v>
      </c>
    </row>
    <row r="35" spans="6:21" x14ac:dyDescent="0.25">
      <c r="T35" s="4">
        <f>+T33*8760*T34</f>
        <v>6683013.6360000009</v>
      </c>
      <c r="U35" t="s">
        <v>17</v>
      </c>
    </row>
    <row r="39" spans="6:21" x14ac:dyDescent="0.25">
      <c r="G39" t="s">
        <v>7</v>
      </c>
    </row>
    <row r="40" spans="6:21" x14ac:dyDescent="0.25">
      <c r="F40" t="s">
        <v>18</v>
      </c>
      <c r="G40">
        <v>15</v>
      </c>
    </row>
    <row r="41" spans="6:21" x14ac:dyDescent="0.25">
      <c r="F41" t="s">
        <v>19</v>
      </c>
      <c r="G41">
        <v>13.6</v>
      </c>
    </row>
    <row r="42" spans="6:21" x14ac:dyDescent="0.25">
      <c r="F42" t="s">
        <v>20</v>
      </c>
      <c r="G42">
        <v>7.6</v>
      </c>
    </row>
    <row r="43" spans="6:21" x14ac:dyDescent="0.25">
      <c r="F43" t="s">
        <v>21</v>
      </c>
      <c r="G43">
        <v>7.6</v>
      </c>
    </row>
    <row r="44" spans="6:21" x14ac:dyDescent="0.25">
      <c r="F44" t="s">
        <v>22</v>
      </c>
      <c r="G44">
        <v>7.6</v>
      </c>
    </row>
    <row r="45" spans="6:21" x14ac:dyDescent="0.25">
      <c r="F45" t="s">
        <v>23</v>
      </c>
      <c r="G45">
        <v>11.4</v>
      </c>
    </row>
    <row r="46" spans="6:21" x14ac:dyDescent="0.25">
      <c r="F46" t="s">
        <v>24</v>
      </c>
      <c r="G46">
        <v>10</v>
      </c>
    </row>
    <row r="47" spans="6:21" x14ac:dyDescent="0.25">
      <c r="F47" t="s">
        <v>25</v>
      </c>
      <c r="G47">
        <v>3</v>
      </c>
    </row>
    <row r="48" spans="6:21" x14ac:dyDescent="0.25">
      <c r="F48" t="s">
        <v>26</v>
      </c>
      <c r="G48">
        <v>3.4</v>
      </c>
    </row>
    <row r="49" spans="6:7" x14ac:dyDescent="0.25">
      <c r="F49" t="s">
        <v>27</v>
      </c>
      <c r="G49">
        <v>7.6</v>
      </c>
    </row>
    <row r="50" spans="6:7" x14ac:dyDescent="0.25">
      <c r="F50" t="s">
        <v>28</v>
      </c>
      <c r="G50">
        <v>6</v>
      </c>
    </row>
    <row r="51" spans="6:7" x14ac:dyDescent="0.25">
      <c r="F51" t="s">
        <v>29</v>
      </c>
      <c r="G51">
        <v>7.7</v>
      </c>
    </row>
    <row r="52" spans="6:7" x14ac:dyDescent="0.25">
      <c r="F52" t="s">
        <v>30</v>
      </c>
      <c r="G52">
        <v>5</v>
      </c>
    </row>
    <row r="53" spans="6:7" x14ac:dyDescent="0.25">
      <c r="F53" t="s">
        <v>31</v>
      </c>
      <c r="G53">
        <v>100</v>
      </c>
    </row>
    <row r="54" spans="6:7" x14ac:dyDescent="0.25">
      <c r="F54" t="s">
        <v>32</v>
      </c>
      <c r="G54">
        <v>5</v>
      </c>
    </row>
    <row r="55" spans="6:7" x14ac:dyDescent="0.25">
      <c r="F55" t="s">
        <v>33</v>
      </c>
      <c r="G55">
        <v>22.8</v>
      </c>
    </row>
    <row r="56" spans="6:7" x14ac:dyDescent="0.25">
      <c r="F56" t="s">
        <v>34</v>
      </c>
      <c r="G56">
        <v>5</v>
      </c>
    </row>
    <row r="57" spans="6:7" x14ac:dyDescent="0.25">
      <c r="F57" t="s">
        <v>35</v>
      </c>
      <c r="G57">
        <v>10</v>
      </c>
    </row>
    <row r="58" spans="6:7" x14ac:dyDescent="0.25">
      <c r="F58" t="s">
        <v>36</v>
      </c>
      <c r="G58">
        <v>15</v>
      </c>
    </row>
    <row r="59" spans="6:7" x14ac:dyDescent="0.25">
      <c r="F59" t="s">
        <v>37</v>
      </c>
      <c r="G59">
        <v>15</v>
      </c>
    </row>
    <row r="60" spans="6:7" x14ac:dyDescent="0.25">
      <c r="F60" t="s">
        <v>38</v>
      </c>
      <c r="G60">
        <v>15</v>
      </c>
    </row>
    <row r="61" spans="6:7" x14ac:dyDescent="0.25">
      <c r="F61" t="s">
        <v>39</v>
      </c>
      <c r="G61">
        <v>9</v>
      </c>
    </row>
    <row r="62" spans="6:7" x14ac:dyDescent="0.25">
      <c r="F62" t="s">
        <v>40</v>
      </c>
      <c r="G62">
        <v>4.4000000000000004</v>
      </c>
    </row>
    <row r="63" spans="6:7" x14ac:dyDescent="0.25">
      <c r="F63" t="s">
        <v>41</v>
      </c>
      <c r="G63">
        <v>6</v>
      </c>
    </row>
    <row r="64" spans="6:7" x14ac:dyDescent="0.25">
      <c r="F64" t="s">
        <v>42</v>
      </c>
      <c r="G64">
        <v>7.7</v>
      </c>
    </row>
    <row r="65" spans="6:7" x14ac:dyDescent="0.25">
      <c r="F65" t="s">
        <v>43</v>
      </c>
      <c r="G65">
        <v>8.9</v>
      </c>
    </row>
    <row r="66" spans="6:7" x14ac:dyDescent="0.25">
      <c r="F66" t="s">
        <v>44</v>
      </c>
    </row>
    <row r="67" spans="6:7" x14ac:dyDescent="0.25">
      <c r="F67" t="s">
        <v>45</v>
      </c>
      <c r="G67">
        <v>10</v>
      </c>
    </row>
    <row r="68" spans="6:7" x14ac:dyDescent="0.25">
      <c r="F68" t="s">
        <v>46</v>
      </c>
      <c r="G68">
        <v>5</v>
      </c>
    </row>
    <row r="69" spans="6:7" x14ac:dyDescent="0.25">
      <c r="F69" t="s">
        <v>47</v>
      </c>
      <c r="G69">
        <v>7.7</v>
      </c>
    </row>
    <row r="70" spans="6:7" x14ac:dyDescent="0.25">
      <c r="F70" t="s">
        <v>48</v>
      </c>
      <c r="G70">
        <v>7.7</v>
      </c>
    </row>
    <row r="71" spans="6:7" x14ac:dyDescent="0.25">
      <c r="F71" t="s">
        <v>49</v>
      </c>
      <c r="G71">
        <v>7.7</v>
      </c>
    </row>
    <row r="72" spans="6:7" x14ac:dyDescent="0.25">
      <c r="F72" t="s">
        <v>50</v>
      </c>
      <c r="G72">
        <v>5</v>
      </c>
    </row>
    <row r="73" spans="6:7" x14ac:dyDescent="0.25">
      <c r="F73" t="s">
        <v>51</v>
      </c>
      <c r="G73">
        <v>15</v>
      </c>
    </row>
    <row r="74" spans="6:7" x14ac:dyDescent="0.25">
      <c r="F74" t="s">
        <v>52</v>
      </c>
      <c r="G74">
        <v>7.7</v>
      </c>
    </row>
    <row r="75" spans="6:7" x14ac:dyDescent="0.25">
      <c r="F75" t="s">
        <v>53</v>
      </c>
      <c r="G75">
        <v>9.4</v>
      </c>
    </row>
    <row r="76" spans="6:7" x14ac:dyDescent="0.25">
      <c r="F76" t="s">
        <v>54</v>
      </c>
      <c r="G76">
        <v>13</v>
      </c>
    </row>
    <row r="77" spans="6:7" x14ac:dyDescent="0.25">
      <c r="F77" t="s">
        <v>55</v>
      </c>
      <c r="G77">
        <v>10</v>
      </c>
    </row>
    <row r="78" spans="6:7" x14ac:dyDescent="0.25">
      <c r="F78" t="s">
        <v>56</v>
      </c>
      <c r="G78">
        <v>7.1</v>
      </c>
    </row>
    <row r="79" spans="6:7" x14ac:dyDescent="0.25">
      <c r="F79" t="s">
        <v>57</v>
      </c>
      <c r="G79">
        <v>8.6</v>
      </c>
    </row>
    <row r="80" spans="6:7" x14ac:dyDescent="0.25">
      <c r="F80" t="s">
        <v>58</v>
      </c>
      <c r="G80">
        <v>7.7</v>
      </c>
    </row>
    <row r="81" spans="6:7" x14ac:dyDescent="0.25">
      <c r="F81" t="s">
        <v>59</v>
      </c>
      <c r="G81">
        <v>6</v>
      </c>
    </row>
    <row r="82" spans="6:7" x14ac:dyDescent="0.25">
      <c r="F82" t="s">
        <v>60</v>
      </c>
      <c r="G82">
        <v>3.9</v>
      </c>
    </row>
    <row r="83" spans="6:7" x14ac:dyDescent="0.25">
      <c r="F83" t="s">
        <v>61</v>
      </c>
      <c r="G83">
        <v>3.8</v>
      </c>
    </row>
    <row r="84" spans="6:7" x14ac:dyDescent="0.25">
      <c r="F84" t="s">
        <v>62</v>
      </c>
      <c r="G84">
        <v>5</v>
      </c>
    </row>
    <row r="85" spans="6:7" x14ac:dyDescent="0.25">
      <c r="F85" t="s">
        <v>63</v>
      </c>
      <c r="G85">
        <v>10.7</v>
      </c>
    </row>
    <row r="86" spans="6:7" x14ac:dyDescent="0.25">
      <c r="F86" t="s">
        <v>64</v>
      </c>
      <c r="G86">
        <v>6</v>
      </c>
    </row>
    <row r="87" spans="6:7" x14ac:dyDescent="0.25">
      <c r="F87" t="s">
        <v>65</v>
      </c>
      <c r="G87">
        <v>6</v>
      </c>
    </row>
    <row r="88" spans="6:7" x14ac:dyDescent="0.25">
      <c r="F88" t="s">
        <v>66</v>
      </c>
      <c r="G88">
        <v>9.1999999999999993</v>
      </c>
    </row>
    <row r="89" spans="6:7" x14ac:dyDescent="0.25">
      <c r="F89" t="s">
        <v>67</v>
      </c>
      <c r="G89">
        <v>15</v>
      </c>
    </row>
    <row r="90" spans="6:7" x14ac:dyDescent="0.25">
      <c r="F90" t="s">
        <v>68</v>
      </c>
      <c r="G90">
        <v>10</v>
      </c>
    </row>
    <row r="91" spans="6:7" x14ac:dyDescent="0.25">
      <c r="F91" t="s">
        <v>69</v>
      </c>
      <c r="G91">
        <v>8</v>
      </c>
    </row>
    <row r="92" spans="6:7" x14ac:dyDescent="0.25">
      <c r="F92" t="s">
        <v>70</v>
      </c>
      <c r="G92">
        <v>13</v>
      </c>
    </row>
    <row r="93" spans="6:7" x14ac:dyDescent="0.25">
      <c r="F93" t="s">
        <v>71</v>
      </c>
      <c r="G93">
        <v>8.9</v>
      </c>
    </row>
    <row r="94" spans="6:7" x14ac:dyDescent="0.25">
      <c r="F94" t="s">
        <v>72</v>
      </c>
      <c r="G94">
        <v>9</v>
      </c>
    </row>
    <row r="95" spans="6:7" x14ac:dyDescent="0.25">
      <c r="F95" t="s">
        <v>73</v>
      </c>
      <c r="G95">
        <v>12.4</v>
      </c>
    </row>
    <row r="96" spans="6:7" x14ac:dyDescent="0.25">
      <c r="F96" t="s">
        <v>74</v>
      </c>
      <c r="G96">
        <v>10</v>
      </c>
    </row>
    <row r="97" spans="6:7" x14ac:dyDescent="0.25">
      <c r="F97" t="s">
        <v>75</v>
      </c>
      <c r="G97">
        <v>12</v>
      </c>
    </row>
    <row r="98" spans="6:7" x14ac:dyDescent="0.25">
      <c r="F98" t="s">
        <v>76</v>
      </c>
      <c r="G98">
        <v>7.7</v>
      </c>
    </row>
    <row r="99" spans="6:7" x14ac:dyDescent="0.25">
      <c r="F99" t="s">
        <v>77</v>
      </c>
      <c r="G99">
        <v>6</v>
      </c>
    </row>
    <row r="100" spans="6:7" x14ac:dyDescent="0.25">
      <c r="F100" t="s">
        <v>78</v>
      </c>
      <c r="G100">
        <v>5</v>
      </c>
    </row>
    <row r="101" spans="6:7" x14ac:dyDescent="0.25">
      <c r="F101" t="s">
        <v>79</v>
      </c>
      <c r="G101">
        <v>4</v>
      </c>
    </row>
    <row r="102" spans="6:7" x14ac:dyDescent="0.25">
      <c r="F102" t="s">
        <v>80</v>
      </c>
      <c r="G102">
        <v>8</v>
      </c>
    </row>
    <row r="103" spans="6:7" x14ac:dyDescent="0.25">
      <c r="F103" t="s">
        <v>81</v>
      </c>
      <c r="G103">
        <v>10.6</v>
      </c>
    </row>
    <row r="104" spans="6:7" x14ac:dyDescent="0.25">
      <c r="F104" t="s">
        <v>82</v>
      </c>
      <c r="G104">
        <v>7.1</v>
      </c>
    </row>
    <row r="105" spans="6:7" x14ac:dyDescent="0.25">
      <c r="F105" t="s">
        <v>83</v>
      </c>
      <c r="G105">
        <v>6.6</v>
      </c>
    </row>
    <row r="106" spans="6:7" x14ac:dyDescent="0.25">
      <c r="F106" t="s">
        <v>84</v>
      </c>
      <c r="G106">
        <v>6.8</v>
      </c>
    </row>
    <row r="107" spans="6:7" x14ac:dyDescent="0.25">
      <c r="F107" t="s">
        <v>85</v>
      </c>
      <c r="G107">
        <v>11.2</v>
      </c>
    </row>
    <row r="108" spans="6:7" x14ac:dyDescent="0.25">
      <c r="F108" t="s">
        <v>86</v>
      </c>
      <c r="G108">
        <v>14.2</v>
      </c>
    </row>
    <row r="109" spans="6:7" x14ac:dyDescent="0.25">
      <c r="F109" t="s">
        <v>87</v>
      </c>
      <c r="G109">
        <v>5.9</v>
      </c>
    </row>
    <row r="110" spans="6:7" x14ac:dyDescent="0.25">
      <c r="F110" t="s">
        <v>88</v>
      </c>
      <c r="G110">
        <v>3.8</v>
      </c>
    </row>
    <row r="111" spans="6:7" x14ac:dyDescent="0.25">
      <c r="F111" t="s">
        <v>89</v>
      </c>
      <c r="G111">
        <v>12</v>
      </c>
    </row>
    <row r="112" spans="6:7" x14ac:dyDescent="0.25">
      <c r="F112" t="s">
        <v>90</v>
      </c>
      <c r="G112">
        <v>6</v>
      </c>
    </row>
    <row r="113" spans="6:7" x14ac:dyDescent="0.25">
      <c r="F113" t="s">
        <v>91</v>
      </c>
      <c r="G113">
        <v>5.3</v>
      </c>
    </row>
    <row r="114" spans="6:7" x14ac:dyDescent="0.25">
      <c r="F114" t="s">
        <v>92</v>
      </c>
      <c r="G114">
        <v>10</v>
      </c>
    </row>
    <row r="115" spans="6:7" x14ac:dyDescent="0.25">
      <c r="F115" t="s">
        <v>93</v>
      </c>
      <c r="G115">
        <v>6</v>
      </c>
    </row>
    <row r="116" spans="6:7" x14ac:dyDescent="0.25">
      <c r="F116" t="s">
        <v>94</v>
      </c>
      <c r="G116">
        <v>6</v>
      </c>
    </row>
    <row r="117" spans="6:7" x14ac:dyDescent="0.25">
      <c r="F117" t="s">
        <v>95</v>
      </c>
      <c r="G117">
        <v>7.6</v>
      </c>
    </row>
    <row r="118" spans="6:7" x14ac:dyDescent="0.25">
      <c r="F118" t="s">
        <v>96</v>
      </c>
      <c r="G118">
        <v>5.8</v>
      </c>
    </row>
    <row r="119" spans="6:7" x14ac:dyDescent="0.25">
      <c r="F119" t="s">
        <v>97</v>
      </c>
      <c r="G119">
        <v>7.6</v>
      </c>
    </row>
    <row r="120" spans="6:7" x14ac:dyDescent="0.25">
      <c r="F120" t="s">
        <v>98</v>
      </c>
      <c r="G120">
        <v>7.6</v>
      </c>
    </row>
    <row r="121" spans="6:7" x14ac:dyDescent="0.25">
      <c r="F121" t="s">
        <v>99</v>
      </c>
      <c r="G121">
        <v>4.8</v>
      </c>
    </row>
    <row r="122" spans="6:7" x14ac:dyDescent="0.25">
      <c r="F122" t="s">
        <v>100</v>
      </c>
      <c r="G122">
        <v>7.6</v>
      </c>
    </row>
    <row r="123" spans="6:7" x14ac:dyDescent="0.25">
      <c r="F123" t="s">
        <v>101</v>
      </c>
      <c r="G123">
        <v>10</v>
      </c>
    </row>
    <row r="124" spans="6:7" x14ac:dyDescent="0.25">
      <c r="F124" t="s">
        <v>102</v>
      </c>
      <c r="G124">
        <v>16.2</v>
      </c>
    </row>
    <row r="125" spans="6:7" x14ac:dyDescent="0.25">
      <c r="F125" t="s">
        <v>103</v>
      </c>
      <c r="G125">
        <v>13.6</v>
      </c>
    </row>
    <row r="126" spans="6:7" x14ac:dyDescent="0.25">
      <c r="F126" t="s">
        <v>104</v>
      </c>
      <c r="G126">
        <v>9.6999999999999993</v>
      </c>
    </row>
    <row r="127" spans="6:7" x14ac:dyDescent="0.25">
      <c r="F127" t="s">
        <v>105</v>
      </c>
      <c r="G127">
        <v>4.4000000000000004</v>
      </c>
    </row>
    <row r="128" spans="6:7" x14ac:dyDescent="0.25">
      <c r="F128" t="s">
        <v>106</v>
      </c>
      <c r="G128">
        <v>24.5</v>
      </c>
    </row>
    <row r="129" spans="6:7" x14ac:dyDescent="0.25">
      <c r="F129" t="s">
        <v>107</v>
      </c>
      <c r="G129">
        <v>12</v>
      </c>
    </row>
    <row r="130" spans="6:7" x14ac:dyDescent="0.25">
      <c r="F130" t="s">
        <v>108</v>
      </c>
      <c r="G130">
        <v>8.3000000000000007</v>
      </c>
    </row>
    <row r="131" spans="6:7" x14ac:dyDescent="0.25">
      <c r="F131" t="s">
        <v>109</v>
      </c>
      <c r="G131">
        <v>14</v>
      </c>
    </row>
    <row r="132" spans="6:7" x14ac:dyDescent="0.25">
      <c r="F132" t="s">
        <v>110</v>
      </c>
      <c r="G132">
        <v>4.8</v>
      </c>
    </row>
    <row r="133" spans="6:7" x14ac:dyDescent="0.25">
      <c r="F133" t="s">
        <v>111</v>
      </c>
      <c r="G133">
        <v>8.9</v>
      </c>
    </row>
    <row r="134" spans="6:7" x14ac:dyDescent="0.25">
      <c r="F134" t="s">
        <v>112</v>
      </c>
      <c r="G134">
        <v>5.8</v>
      </c>
    </row>
    <row r="135" spans="6:7" x14ac:dyDescent="0.25">
      <c r="F135" t="s">
        <v>113</v>
      </c>
      <c r="G135">
        <v>3.8</v>
      </c>
    </row>
    <row r="136" spans="6:7" x14ac:dyDescent="0.25">
      <c r="F136" t="s">
        <v>114</v>
      </c>
      <c r="G136">
        <v>7.7</v>
      </c>
    </row>
    <row r="137" spans="6:7" x14ac:dyDescent="0.25">
      <c r="F137" t="s">
        <v>115</v>
      </c>
      <c r="G137">
        <v>3.8</v>
      </c>
    </row>
    <row r="138" spans="6:7" x14ac:dyDescent="0.25">
      <c r="F138" t="s">
        <v>116</v>
      </c>
      <c r="G138">
        <v>6</v>
      </c>
    </row>
    <row r="139" spans="6:7" x14ac:dyDescent="0.25">
      <c r="F139" t="s">
        <v>117</v>
      </c>
      <c r="G139">
        <v>12.4</v>
      </c>
    </row>
    <row r="140" spans="6:7" x14ac:dyDescent="0.25">
      <c r="F140" t="s">
        <v>118</v>
      </c>
      <c r="G140">
        <v>15</v>
      </c>
    </row>
    <row r="141" spans="6:7" x14ac:dyDescent="0.25">
      <c r="F141" t="s">
        <v>119</v>
      </c>
      <c r="G141">
        <v>136</v>
      </c>
    </row>
    <row r="142" spans="6:7" x14ac:dyDescent="0.25">
      <c r="F142" t="s">
        <v>120</v>
      </c>
      <c r="G142">
        <v>6</v>
      </c>
    </row>
    <row r="143" spans="6:7" x14ac:dyDescent="0.25">
      <c r="G143">
        <f>SUM(G67:G142)</f>
        <v>776.59999999999991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78196-AD55-439E-A6F4-260107C8C310}">
  <dimension ref="A8:AO46"/>
  <sheetViews>
    <sheetView topLeftCell="C23" workbookViewId="0">
      <selection activeCell="S36" sqref="S36"/>
    </sheetView>
  </sheetViews>
  <sheetFormatPr defaultRowHeight="15" x14ac:dyDescent="0.25"/>
  <cols>
    <col min="4" max="5" width="11.28515625" customWidth="1"/>
    <col min="21" max="21" width="9.7109375" customWidth="1"/>
  </cols>
  <sheetData>
    <row r="8" spans="6:18" x14ac:dyDescent="0.25">
      <c r="F8" s="8">
        <v>43831</v>
      </c>
      <c r="G8" s="8">
        <v>43862</v>
      </c>
      <c r="H8" s="8">
        <v>43891</v>
      </c>
      <c r="I8" s="8">
        <v>43922</v>
      </c>
      <c r="J8" s="8">
        <v>43952</v>
      </c>
      <c r="K8" s="8">
        <v>43983</v>
      </c>
      <c r="L8" s="8">
        <v>44013</v>
      </c>
      <c r="M8" s="8">
        <v>44044</v>
      </c>
      <c r="N8" s="8">
        <v>44075</v>
      </c>
      <c r="O8" s="8">
        <v>44105</v>
      </c>
      <c r="P8" s="8">
        <v>44136</v>
      </c>
      <c r="Q8" s="8">
        <v>44166</v>
      </c>
    </row>
    <row r="9" spans="6:18" x14ac:dyDescent="0.25">
      <c r="F9">
        <v>6</v>
      </c>
      <c r="G9">
        <v>2</v>
      </c>
      <c r="H9">
        <v>1</v>
      </c>
      <c r="I9">
        <v>2</v>
      </c>
      <c r="J9">
        <v>6</v>
      </c>
      <c r="K9">
        <v>7</v>
      </c>
      <c r="L9">
        <v>11</v>
      </c>
      <c r="M9">
        <v>8</v>
      </c>
      <c r="N9">
        <v>5</v>
      </c>
      <c r="O9">
        <v>1</v>
      </c>
      <c r="P9">
        <v>5</v>
      </c>
      <c r="Q9">
        <v>4</v>
      </c>
    </row>
    <row r="10" spans="6:18" x14ac:dyDescent="0.25">
      <c r="F10" s="4">
        <v>58.4</v>
      </c>
      <c r="G10" s="4">
        <v>22.4</v>
      </c>
      <c r="H10" s="4">
        <v>7.6</v>
      </c>
      <c r="I10" s="4">
        <v>13.6</v>
      </c>
      <c r="J10" s="4">
        <v>37</v>
      </c>
      <c r="K10" s="4">
        <v>58.4</v>
      </c>
      <c r="L10" s="4">
        <v>98.6</v>
      </c>
      <c r="M10" s="4">
        <v>52.5</v>
      </c>
      <c r="N10" s="4">
        <v>49.9</v>
      </c>
      <c r="O10" s="4">
        <v>5</v>
      </c>
      <c r="P10" s="4">
        <v>46.8</v>
      </c>
      <c r="Q10">
        <v>149.4</v>
      </c>
      <c r="R10" s="9">
        <f>SUM(F10:Q10)</f>
        <v>599.6</v>
      </c>
    </row>
    <row r="13" spans="6:18" x14ac:dyDescent="0.25">
      <c r="F13" s="8">
        <v>44197</v>
      </c>
      <c r="G13" s="8">
        <v>44228</v>
      </c>
      <c r="H13" s="8">
        <v>44256</v>
      </c>
      <c r="I13" s="8">
        <v>44287</v>
      </c>
      <c r="J13" s="8">
        <v>44317</v>
      </c>
      <c r="K13" s="8">
        <v>44348</v>
      </c>
      <c r="L13" s="8">
        <v>44378</v>
      </c>
      <c r="M13" s="8">
        <v>44409</v>
      </c>
      <c r="N13" s="14">
        <v>44440</v>
      </c>
      <c r="O13" s="8">
        <v>44490</v>
      </c>
      <c r="P13" s="15">
        <v>44501</v>
      </c>
      <c r="Q13" s="8">
        <v>44531</v>
      </c>
    </row>
    <row r="14" spans="6:18" x14ac:dyDescent="0.25">
      <c r="F14">
        <v>3</v>
      </c>
      <c r="G14">
        <v>3</v>
      </c>
      <c r="H14">
        <v>5</v>
      </c>
      <c r="I14">
        <v>4</v>
      </c>
      <c r="J14">
        <v>4</v>
      </c>
      <c r="K14">
        <v>5</v>
      </c>
      <c r="L14">
        <v>3</v>
      </c>
      <c r="M14">
        <v>17</v>
      </c>
      <c r="N14">
        <v>16</v>
      </c>
      <c r="O14">
        <v>5</v>
      </c>
      <c r="P14">
        <v>10</v>
      </c>
      <c r="Q14">
        <v>8</v>
      </c>
    </row>
    <row r="15" spans="6:18" x14ac:dyDescent="0.25">
      <c r="F15" s="5">
        <v>13</v>
      </c>
      <c r="G15" s="9">
        <v>35.700000000000003</v>
      </c>
      <c r="H15" s="9">
        <v>38</v>
      </c>
      <c r="I15" s="9">
        <v>23.5</v>
      </c>
      <c r="J15" s="9">
        <v>25.1</v>
      </c>
      <c r="K15" s="9">
        <v>39.199999999999996</v>
      </c>
      <c r="L15" s="9">
        <v>17.100000000000001</v>
      </c>
      <c r="M15" s="9">
        <v>137.60000000000002</v>
      </c>
      <c r="N15" s="9">
        <v>169</v>
      </c>
      <c r="O15" s="9">
        <v>31.7</v>
      </c>
      <c r="P15" s="9">
        <v>100</v>
      </c>
      <c r="Q15" s="9">
        <v>167.1</v>
      </c>
      <c r="R15" s="9">
        <f>SUM(F15:Q15)</f>
        <v>797.00000000000011</v>
      </c>
    </row>
    <row r="18" spans="1:41" x14ac:dyDescent="0.25">
      <c r="F18" s="8">
        <v>44562</v>
      </c>
      <c r="G18" s="8">
        <v>44593</v>
      </c>
      <c r="H18" s="12">
        <v>44621</v>
      </c>
      <c r="I18" s="8">
        <v>44652</v>
      </c>
      <c r="J18" s="8">
        <v>44682</v>
      </c>
      <c r="K18" s="12">
        <v>44713</v>
      </c>
      <c r="L18" s="8">
        <v>44743</v>
      </c>
      <c r="M18" s="12">
        <v>44774</v>
      </c>
      <c r="N18" s="14">
        <v>44826</v>
      </c>
      <c r="O18" s="8">
        <v>44835</v>
      </c>
      <c r="P18" s="8">
        <v>44866</v>
      </c>
      <c r="Q18" s="8">
        <v>44896</v>
      </c>
    </row>
    <row r="19" spans="1:41" x14ac:dyDescent="0.25">
      <c r="F19">
        <v>7</v>
      </c>
      <c r="G19">
        <v>10</v>
      </c>
      <c r="H19">
        <v>7</v>
      </c>
      <c r="I19">
        <v>2</v>
      </c>
      <c r="J19">
        <v>8</v>
      </c>
      <c r="K19">
        <v>14</v>
      </c>
      <c r="L19">
        <v>13</v>
      </c>
      <c r="M19">
        <v>13</v>
      </c>
      <c r="N19">
        <v>8</v>
      </c>
      <c r="O19">
        <v>10</v>
      </c>
      <c r="P19">
        <v>7</v>
      </c>
      <c r="Q19">
        <v>2</v>
      </c>
    </row>
    <row r="20" spans="1:41" x14ac:dyDescent="0.25">
      <c r="F20" s="11">
        <v>43.5</v>
      </c>
      <c r="G20" s="11">
        <v>65.2</v>
      </c>
      <c r="H20" s="11">
        <v>53.500000000000007</v>
      </c>
      <c r="I20" s="11">
        <v>17.399999999999999</v>
      </c>
      <c r="J20" s="11">
        <v>57.199999999999996</v>
      </c>
      <c r="K20" s="11">
        <v>103.19999999999999</v>
      </c>
      <c r="L20">
        <v>132</v>
      </c>
      <c r="M20" s="11">
        <v>137.1</v>
      </c>
      <c r="N20">
        <v>55</v>
      </c>
      <c r="O20" s="11">
        <v>78.600000000000009</v>
      </c>
      <c r="P20">
        <v>58.099999999999994</v>
      </c>
      <c r="Q20">
        <v>20.399999999999999</v>
      </c>
      <c r="R20" s="9">
        <f>SUM(F20:Q20)</f>
        <v>821.2</v>
      </c>
    </row>
    <row r="27" spans="1:41" ht="30" x14ac:dyDescent="0.25">
      <c r="C27" s="1" t="s">
        <v>121</v>
      </c>
      <c r="D27" s="1" t="s">
        <v>3</v>
      </c>
      <c r="E27" s="1"/>
    </row>
    <row r="28" spans="1:41" x14ac:dyDescent="0.25">
      <c r="A28" t="s">
        <v>6</v>
      </c>
      <c r="B28">
        <v>252</v>
      </c>
      <c r="C28">
        <v>1580</v>
      </c>
      <c r="D28">
        <v>1580</v>
      </c>
      <c r="F28" s="8">
        <v>43831</v>
      </c>
      <c r="G28" s="8">
        <v>43862</v>
      </c>
      <c r="H28" s="8">
        <v>43891</v>
      </c>
      <c r="I28" s="8">
        <v>43922</v>
      </c>
      <c r="J28" s="8">
        <v>43952</v>
      </c>
      <c r="K28" s="8">
        <v>43983</v>
      </c>
      <c r="L28" s="8">
        <v>44013</v>
      </c>
      <c r="M28" s="8">
        <v>44044</v>
      </c>
      <c r="N28" s="8">
        <v>44075</v>
      </c>
      <c r="O28" s="8">
        <v>44105</v>
      </c>
      <c r="P28" s="8">
        <v>44136</v>
      </c>
      <c r="Q28" s="8">
        <v>44166</v>
      </c>
      <c r="R28" s="8">
        <v>44197</v>
      </c>
      <c r="S28" s="8">
        <v>44228</v>
      </c>
      <c r="T28" s="8">
        <v>44256</v>
      </c>
      <c r="U28" s="8">
        <v>44287</v>
      </c>
      <c r="V28" s="8">
        <v>44317</v>
      </c>
      <c r="W28" s="8">
        <v>44348</v>
      </c>
      <c r="X28" s="8">
        <v>44378</v>
      </c>
      <c r="Y28" s="8">
        <v>44409</v>
      </c>
      <c r="Z28" s="14">
        <v>44440</v>
      </c>
      <c r="AA28" s="8">
        <v>44490</v>
      </c>
      <c r="AB28" s="15">
        <v>44501</v>
      </c>
      <c r="AC28" s="8">
        <v>44531</v>
      </c>
      <c r="AD28" s="8">
        <v>44562</v>
      </c>
      <c r="AE28" s="8">
        <v>44593</v>
      </c>
      <c r="AF28" s="12">
        <v>44621</v>
      </c>
      <c r="AG28" s="8">
        <v>44652</v>
      </c>
      <c r="AH28" s="8">
        <v>44682</v>
      </c>
      <c r="AI28" s="12">
        <v>44713</v>
      </c>
      <c r="AJ28" s="8">
        <v>44743</v>
      </c>
      <c r="AK28" s="12">
        <v>44774</v>
      </c>
      <c r="AL28" s="14">
        <v>44826</v>
      </c>
      <c r="AM28" s="8">
        <v>44835</v>
      </c>
      <c r="AN28" s="8">
        <v>44866</v>
      </c>
      <c r="AO28" s="8">
        <v>44896</v>
      </c>
    </row>
    <row r="29" spans="1:41" x14ac:dyDescent="0.25">
      <c r="A29">
        <v>2017</v>
      </c>
      <c r="B29">
        <v>131</v>
      </c>
      <c r="C29">
        <v>911.57</v>
      </c>
      <c r="D29" s="4">
        <v>2491.5700000000002</v>
      </c>
      <c r="E29" s="16">
        <f>+D39</f>
        <v>0.15380061728395061</v>
      </c>
      <c r="F29" s="4">
        <v>58.4</v>
      </c>
      <c r="G29" s="4">
        <v>22.4</v>
      </c>
      <c r="H29" s="4">
        <v>7.6</v>
      </c>
      <c r="I29" s="4">
        <v>13.6</v>
      </c>
      <c r="J29" s="4">
        <v>37</v>
      </c>
      <c r="K29" s="4">
        <v>58.4</v>
      </c>
      <c r="L29" s="4">
        <v>98.6</v>
      </c>
      <c r="M29" s="4">
        <v>52.5</v>
      </c>
      <c r="N29" s="4">
        <v>49.9</v>
      </c>
      <c r="O29" s="4">
        <v>5</v>
      </c>
      <c r="P29" s="4">
        <v>46.8</v>
      </c>
      <c r="Q29">
        <v>149.4</v>
      </c>
      <c r="R29" s="5">
        <v>13</v>
      </c>
      <c r="S29" s="9">
        <v>35.700000000000003</v>
      </c>
      <c r="T29" s="9">
        <v>38</v>
      </c>
      <c r="U29" s="9">
        <v>23.5</v>
      </c>
      <c r="V29" s="9">
        <v>25.1</v>
      </c>
      <c r="W29" s="9">
        <v>39.199999999999996</v>
      </c>
      <c r="X29" s="9">
        <v>17.100000000000001</v>
      </c>
      <c r="Y29" s="9">
        <v>137.60000000000002</v>
      </c>
      <c r="Z29" s="9">
        <v>169</v>
      </c>
      <c r="AA29" s="9">
        <v>31.7</v>
      </c>
      <c r="AB29" s="9">
        <v>100</v>
      </c>
      <c r="AC29" s="9">
        <v>167.1</v>
      </c>
      <c r="AD29" s="11">
        <v>43.5</v>
      </c>
      <c r="AE29" s="11">
        <v>65.2</v>
      </c>
      <c r="AF29" s="11">
        <v>53.500000000000007</v>
      </c>
      <c r="AG29" s="11">
        <v>17.399999999999999</v>
      </c>
      <c r="AH29" s="11">
        <v>57.199999999999996</v>
      </c>
      <c r="AI29" s="11">
        <v>103.19999999999999</v>
      </c>
      <c r="AJ29">
        <v>132</v>
      </c>
      <c r="AK29" s="11">
        <v>137.1</v>
      </c>
      <c r="AL29">
        <v>55</v>
      </c>
      <c r="AM29" s="11">
        <v>78.600000000000009</v>
      </c>
      <c r="AN29">
        <v>58.099999999999994</v>
      </c>
      <c r="AO29">
        <v>20.399999999999999</v>
      </c>
    </row>
    <row r="30" spans="1:41" x14ac:dyDescent="0.25">
      <c r="A30">
        <v>2018</v>
      </c>
      <c r="B30">
        <v>97</v>
      </c>
      <c r="C30">
        <v>1068.2</v>
      </c>
      <c r="D30" s="4">
        <v>3559.7700000000004</v>
      </c>
      <c r="E30" s="16">
        <f t="shared" ref="E30:E34" si="0">+D40</f>
        <v>0.21973888888888893</v>
      </c>
    </row>
    <row r="31" spans="1:41" x14ac:dyDescent="0.25">
      <c r="A31">
        <v>2019</v>
      </c>
      <c r="B31">
        <v>57</v>
      </c>
      <c r="C31">
        <v>911.7</v>
      </c>
      <c r="D31" s="4">
        <v>4471.47</v>
      </c>
      <c r="E31" s="16">
        <f t="shared" si="0"/>
        <v>0.27601666666666669</v>
      </c>
    </row>
    <row r="32" spans="1:41" x14ac:dyDescent="0.25">
      <c r="A32">
        <v>2020</v>
      </c>
      <c r="D32" s="4">
        <v>5071.07</v>
      </c>
      <c r="E32" s="16">
        <f t="shared" si="0"/>
        <v>0.31302901234567898</v>
      </c>
    </row>
    <row r="33" spans="1:5" x14ac:dyDescent="0.25">
      <c r="A33">
        <f>+A32+1</f>
        <v>2021</v>
      </c>
      <c r="D33" s="4">
        <v>5868.0700000000015</v>
      </c>
      <c r="E33" s="16">
        <f t="shared" si="0"/>
        <v>0.36222654320987663</v>
      </c>
    </row>
    <row r="34" spans="1:5" x14ac:dyDescent="0.25">
      <c r="A34">
        <f>+A33+1</f>
        <v>2022</v>
      </c>
      <c r="D34" s="4">
        <v>6689.67</v>
      </c>
      <c r="E34" s="16">
        <f t="shared" si="0"/>
        <v>0.41294259259259258</v>
      </c>
    </row>
    <row r="38" spans="1:5" x14ac:dyDescent="0.25">
      <c r="B38" t="s">
        <v>122</v>
      </c>
    </row>
    <row r="39" spans="1:5" x14ac:dyDescent="0.25">
      <c r="A39">
        <v>16200</v>
      </c>
      <c r="C39">
        <v>2017</v>
      </c>
      <c r="D39" s="16">
        <f>+D29/$A$39</f>
        <v>0.15380061728395061</v>
      </c>
      <c r="E39" s="16"/>
    </row>
    <row r="40" spans="1:5" x14ac:dyDescent="0.25">
      <c r="C40">
        <v>2018</v>
      </c>
      <c r="D40" s="16">
        <f t="shared" ref="D40:D44" si="1">+D30/$A$39</f>
        <v>0.21973888888888893</v>
      </c>
      <c r="E40" s="16"/>
    </row>
    <row r="41" spans="1:5" x14ac:dyDescent="0.25">
      <c r="C41">
        <v>2019</v>
      </c>
      <c r="D41" s="16">
        <f t="shared" si="1"/>
        <v>0.27601666666666669</v>
      </c>
      <c r="E41" s="16"/>
    </row>
    <row r="42" spans="1:5" x14ac:dyDescent="0.25">
      <c r="C42">
        <v>2020</v>
      </c>
      <c r="D42" s="16">
        <f t="shared" si="1"/>
        <v>0.31302901234567898</v>
      </c>
      <c r="E42" s="16"/>
    </row>
    <row r="43" spans="1:5" x14ac:dyDescent="0.25">
      <c r="C43">
        <f>+C42+1</f>
        <v>2021</v>
      </c>
      <c r="D43" s="16">
        <f t="shared" si="1"/>
        <v>0.36222654320987663</v>
      </c>
      <c r="E43" s="16"/>
    </row>
    <row r="44" spans="1:5" x14ac:dyDescent="0.25">
      <c r="C44">
        <f>+C43+1</f>
        <v>2022</v>
      </c>
      <c r="D44" s="16">
        <f t="shared" si="1"/>
        <v>0.41294259259259258</v>
      </c>
      <c r="E44" s="16"/>
    </row>
    <row r="45" spans="1:5" x14ac:dyDescent="0.25">
      <c r="D45" s="16"/>
      <c r="E45" s="16"/>
    </row>
    <row r="46" spans="1:5" x14ac:dyDescent="0.25">
      <c r="D46" s="16"/>
      <c r="E46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Powell</dc:creator>
  <cp:lastModifiedBy>Secretary</cp:lastModifiedBy>
  <dcterms:created xsi:type="dcterms:W3CDTF">2023-01-23T15:01:54Z</dcterms:created>
  <dcterms:modified xsi:type="dcterms:W3CDTF">2023-01-23T20:12:44Z</dcterms:modified>
</cp:coreProperties>
</file>