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raese\Documents\SEB\PUC\20-0203-INV State-Wide Low Income Rate\"/>
    </mc:Choice>
  </mc:AlternateContent>
  <xr:revisionPtr revIDLastSave="0" documentId="13_ncr:1_{4B663976-DF34-4042-855F-014615B01DE1}" xr6:coauthVersionLast="47" xr6:coauthVersionMax="47" xr10:uidLastSave="{00000000-0000-0000-0000-000000000000}"/>
  <bookViews>
    <workbookView xWindow="-27960" yWindow="-960" windowWidth="24630" windowHeight="13665" activeTab="1" xr2:uid="{758DF2DC-C162-4F6A-9477-1F234DBA919C}"/>
  </bookViews>
  <sheets>
    <sheet name="Residential Rate" sheetId="2" r:id="rId1"/>
    <sheet name="Retail Sales History" sheetId="1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3" i="1" l="1"/>
  <c r="E73" i="1"/>
  <c r="F73" i="1"/>
  <c r="G73" i="1"/>
  <c r="H73" i="1"/>
  <c r="I73" i="1"/>
  <c r="W90" i="1"/>
  <c r="P90" i="1"/>
  <c r="I90" i="1"/>
  <c r="W72" i="1"/>
  <c r="P72" i="1"/>
  <c r="I72" i="1"/>
  <c r="M55" i="1"/>
  <c r="P54" i="1"/>
  <c r="I54" i="1"/>
  <c r="W36" i="1"/>
  <c r="W54" i="1"/>
  <c r="P36" i="1"/>
  <c r="I36" i="1"/>
  <c r="W18" i="1"/>
  <c r="P18" i="1"/>
  <c r="I17" i="1"/>
  <c r="I18" i="1"/>
  <c r="D91" i="1" l="1"/>
  <c r="W87" i="1" l="1"/>
  <c r="P87" i="1"/>
  <c r="I87" i="1"/>
  <c r="W85" i="1"/>
  <c r="P85" i="1"/>
  <c r="I85" i="1"/>
  <c r="W69" i="1"/>
  <c r="P69" i="1"/>
  <c r="I69" i="1"/>
  <c r="W67" i="1"/>
  <c r="P67" i="1"/>
  <c r="O67" i="1"/>
  <c r="I67" i="1"/>
  <c r="W51" i="1"/>
  <c r="P51" i="1"/>
  <c r="I51" i="1"/>
  <c r="W49" i="1"/>
  <c r="P49" i="1"/>
  <c r="F49" i="1"/>
  <c r="I49" i="1" s="1"/>
  <c r="V46" i="1"/>
  <c r="S46" i="1"/>
  <c r="W46" i="1" s="1"/>
  <c r="O46" i="1"/>
  <c r="L46" i="1"/>
  <c r="P46" i="1" s="1"/>
  <c r="I46" i="1"/>
  <c r="W33" i="1"/>
  <c r="P33" i="1"/>
  <c r="I33" i="1"/>
  <c r="W31" i="1"/>
  <c r="P31" i="1"/>
  <c r="O31" i="1"/>
  <c r="I31" i="1"/>
  <c r="V28" i="1"/>
  <c r="S28" i="1"/>
  <c r="W28" i="1" s="1"/>
  <c r="O28" i="1"/>
  <c r="P28" i="1" s="1"/>
  <c r="L28" i="1"/>
  <c r="I28" i="1"/>
  <c r="P15" i="1"/>
  <c r="W15" i="1"/>
  <c r="I15" i="1"/>
  <c r="W13" i="1"/>
  <c r="P13" i="1"/>
  <c r="O13" i="1"/>
  <c r="I13" i="1"/>
  <c r="P10" i="1"/>
  <c r="I10" i="1"/>
  <c r="L19" i="1" l="1"/>
  <c r="M19" i="1"/>
  <c r="N19" i="1"/>
  <c r="P32" i="1" l="1"/>
  <c r="S91" i="1" l="1"/>
  <c r="T91" i="1"/>
  <c r="U91" i="1"/>
  <c r="S73" i="1"/>
  <c r="T73" i="1"/>
  <c r="U73" i="1"/>
  <c r="S55" i="1"/>
  <c r="T55" i="1"/>
  <c r="U55" i="1"/>
  <c r="R55" i="1"/>
  <c r="S19" i="1"/>
  <c r="T19" i="1"/>
  <c r="U19" i="1"/>
  <c r="L91" i="1"/>
  <c r="M91" i="1"/>
  <c r="N91" i="1"/>
  <c r="L73" i="1"/>
  <c r="M73" i="1"/>
  <c r="N73" i="1"/>
  <c r="K73" i="1"/>
  <c r="L55" i="1"/>
  <c r="N55" i="1"/>
  <c r="L37" i="1"/>
  <c r="M37" i="1"/>
  <c r="N37" i="1"/>
  <c r="E91" i="1"/>
  <c r="F91" i="1"/>
  <c r="G91" i="1"/>
  <c r="E19" i="1"/>
  <c r="F19" i="1"/>
  <c r="G19" i="1"/>
  <c r="E37" i="1"/>
  <c r="F37" i="1"/>
  <c r="G37" i="1"/>
  <c r="E55" i="1"/>
  <c r="F55" i="1"/>
  <c r="G55" i="1"/>
  <c r="I32" i="1"/>
  <c r="U37" i="1" l="1"/>
  <c r="S37" i="1"/>
  <c r="T37" i="1"/>
  <c r="P14" i="1" l="1"/>
  <c r="P12" i="1" l="1"/>
  <c r="I8" i="1"/>
  <c r="V91" i="1"/>
  <c r="R91" i="1"/>
  <c r="O91" i="1"/>
  <c r="K91" i="1"/>
  <c r="H91" i="1"/>
  <c r="W89" i="1"/>
  <c r="P89" i="1"/>
  <c r="I89" i="1"/>
  <c r="W88" i="1"/>
  <c r="P88" i="1"/>
  <c r="I88" i="1"/>
  <c r="W86" i="1"/>
  <c r="P86" i="1"/>
  <c r="I86" i="1"/>
  <c r="W84" i="1"/>
  <c r="P84" i="1"/>
  <c r="I84" i="1"/>
  <c r="W83" i="1"/>
  <c r="P83" i="1"/>
  <c r="I83" i="1"/>
  <c r="W82" i="1"/>
  <c r="P82" i="1"/>
  <c r="I82" i="1"/>
  <c r="W81" i="1"/>
  <c r="P81" i="1"/>
  <c r="I81" i="1"/>
  <c r="W80" i="1"/>
  <c r="P80" i="1"/>
  <c r="I80" i="1"/>
  <c r="V73" i="1"/>
  <c r="R73" i="1"/>
  <c r="O73" i="1"/>
  <c r="W71" i="1"/>
  <c r="P71" i="1"/>
  <c r="I71" i="1"/>
  <c r="W70" i="1"/>
  <c r="P70" i="1"/>
  <c r="I70" i="1"/>
  <c r="W68" i="1"/>
  <c r="P68" i="1"/>
  <c r="I68" i="1"/>
  <c r="W66" i="1"/>
  <c r="P66" i="1"/>
  <c r="I66" i="1"/>
  <c r="W65" i="1"/>
  <c r="P65" i="1"/>
  <c r="I65" i="1"/>
  <c r="W64" i="1"/>
  <c r="P64" i="1"/>
  <c r="I64" i="1"/>
  <c r="W63" i="1"/>
  <c r="P63" i="1"/>
  <c r="I63" i="1"/>
  <c r="W62" i="1"/>
  <c r="P62" i="1"/>
  <c r="I62" i="1"/>
  <c r="V55" i="1"/>
  <c r="O55" i="1"/>
  <c r="K55" i="1"/>
  <c r="H55" i="1"/>
  <c r="D55" i="1"/>
  <c r="W53" i="1"/>
  <c r="P53" i="1"/>
  <c r="I53" i="1"/>
  <c r="W52" i="1"/>
  <c r="P52" i="1"/>
  <c r="I52" i="1"/>
  <c r="W50" i="1"/>
  <c r="P50" i="1"/>
  <c r="I50" i="1"/>
  <c r="W48" i="1"/>
  <c r="P48" i="1"/>
  <c r="I48" i="1"/>
  <c r="W47" i="1"/>
  <c r="P47" i="1"/>
  <c r="I47" i="1"/>
  <c r="W45" i="1"/>
  <c r="P45" i="1"/>
  <c r="I45" i="1"/>
  <c r="W44" i="1"/>
  <c r="P44" i="1"/>
  <c r="I44" i="1"/>
  <c r="V37" i="1"/>
  <c r="R37" i="1"/>
  <c r="O37" i="1"/>
  <c r="K37" i="1"/>
  <c r="H37" i="1"/>
  <c r="D37" i="1"/>
  <c r="W35" i="1"/>
  <c r="P35" i="1"/>
  <c r="I35" i="1"/>
  <c r="W34" i="1"/>
  <c r="P34" i="1"/>
  <c r="I34" i="1"/>
  <c r="W32" i="1"/>
  <c r="W30" i="1"/>
  <c r="P30" i="1"/>
  <c r="I30" i="1"/>
  <c r="W29" i="1"/>
  <c r="P29" i="1"/>
  <c r="I29" i="1"/>
  <c r="W27" i="1"/>
  <c r="P27" i="1"/>
  <c r="I27" i="1"/>
  <c r="W26" i="1"/>
  <c r="P26" i="1"/>
  <c r="I26" i="1"/>
  <c r="H19" i="1"/>
  <c r="I91" i="1" l="1"/>
  <c r="W91" i="1"/>
  <c r="P91" i="1"/>
  <c r="P73" i="1"/>
  <c r="P55" i="1"/>
  <c r="W37" i="1"/>
  <c r="W73" i="1"/>
  <c r="W55" i="1"/>
  <c r="I55" i="1"/>
  <c r="P37" i="1"/>
  <c r="I37" i="1"/>
  <c r="W9" i="1"/>
  <c r="W11" i="1"/>
  <c r="W12" i="1"/>
  <c r="W14" i="1"/>
  <c r="W16" i="1"/>
  <c r="W17" i="1"/>
  <c r="W8" i="1"/>
  <c r="P9" i="1"/>
  <c r="P11" i="1"/>
  <c r="P16" i="1"/>
  <c r="P17" i="1"/>
  <c r="P8" i="1"/>
  <c r="I9" i="1"/>
  <c r="I11" i="1"/>
  <c r="I12" i="1"/>
  <c r="I16" i="1"/>
  <c r="R19" i="1"/>
  <c r="K19" i="1"/>
  <c r="O19" i="1"/>
  <c r="V19" i="1"/>
  <c r="D19" i="1"/>
  <c r="P19" i="1" l="1"/>
  <c r="W19" i="1"/>
  <c r="I19" i="1"/>
</calcChain>
</file>

<file path=xl/sharedStrings.xml><?xml version="1.0" encoding="utf-8"?>
<sst xmlns="http://schemas.openxmlformats.org/spreadsheetml/2006/main" count="203" uniqueCount="42">
  <si>
    <t>VPPSA
 MEMBER</t>
  </si>
  <si>
    <t>Total Retail Sales (kWh)</t>
  </si>
  <si>
    <t>Total Annual Revenue ($)</t>
  </si>
  <si>
    <t>Barton</t>
  </si>
  <si>
    <t>Enosburg</t>
  </si>
  <si>
    <t>Hardwick</t>
  </si>
  <si>
    <t>Jacksonville</t>
  </si>
  <si>
    <t>Johnson</t>
  </si>
  <si>
    <t>Ludlow</t>
  </si>
  <si>
    <t>Lyndonville</t>
  </si>
  <si>
    <t>Morrisville</t>
  </si>
  <si>
    <t>Northfield</t>
  </si>
  <si>
    <t>Orleans</t>
  </si>
  <si>
    <t>Swanton</t>
  </si>
  <si>
    <t>Total</t>
  </si>
  <si>
    <t xml:space="preserve"> Customer Charge ($/Month)</t>
  </si>
  <si>
    <t>Energy NYPA Rate ($/kWh)</t>
  </si>
  <si>
    <t xml:space="preserve"> Energy Tail Block Rate ($/kWh)</t>
  </si>
  <si>
    <t>NYPA Block</t>
  </si>
  <si>
    <t>Small Commercial</t>
  </si>
  <si>
    <t>SL/Other</t>
  </si>
  <si>
    <t xml:space="preserve">Large Commercial </t>
  </si>
  <si>
    <t xml:space="preserve">Large Commercial (kWh)  </t>
  </si>
  <si>
    <t>Industrial (kWh)</t>
  </si>
  <si>
    <t>SL/Other (kWh)</t>
  </si>
  <si>
    <t>Customer Count</t>
  </si>
  <si>
    <t xml:space="preserve">Residential </t>
  </si>
  <si>
    <t xml:space="preserve">Industrial </t>
  </si>
  <si>
    <t>Residential  (kWh)</t>
  </si>
  <si>
    <t>Annual Retail Sales (kWh)</t>
  </si>
  <si>
    <t>Small Commercial  (kWh)</t>
  </si>
  <si>
    <t xml:space="preserve">Total Customer Count </t>
  </si>
  <si>
    <t>Annual Retail Revenue ($)</t>
  </si>
  <si>
    <t>Residential  ($)</t>
  </si>
  <si>
    <t>Small Commercial  ($)</t>
  </si>
  <si>
    <t xml:space="preserve">Large Commercial ($)  </t>
  </si>
  <si>
    <t>Industrial ($)</t>
  </si>
  <si>
    <t>SL/Other ($)</t>
  </si>
  <si>
    <t>na</t>
  </si>
  <si>
    <t xml:space="preserve">Annual Retail Revenue ($)* </t>
  </si>
  <si>
    <t>*2021 Revenue data pending final audit results</t>
  </si>
  <si>
    <t>General Service Residential Rate (as of 5/16/22)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</si>
</sst>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_(&quot;$&quot;* #,##0.00000_);_(&quot;$&quot;* \(#,##0.000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venirNext LT Pro Bold"/>
      <family val="2"/>
    </font>
    <font>
      <sz val="12"/>
      <name val="AvenirNext LT Pro Regular"/>
      <family val="2"/>
    </font>
    <font>
      <b/>
      <sz val="11"/>
      <color theme="1"/>
      <name val="Avenir Next LT Pro Demi"/>
      <family val="2"/>
    </font>
    <font>
      <sz val="11"/>
      <color theme="1"/>
      <name val="Avenir Next LT Pro Dem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applyFont="1"/>
    <xf numFmtId="0" fontId="6" fillId="0" borderId="0" xfId="0" applyFont="1"/>
    <xf numFmtId="44" fontId="4" fillId="0" borderId="0" xfId="2" applyFont="1"/>
    <xf numFmtId="166" fontId="4" fillId="0" borderId="0" xfId="2" applyNumberFormat="1" applyFont="1"/>
    <xf numFmtId="166" fontId="4" fillId="0" borderId="0" xfId="2" applyNumberFormat="1" applyFont="1" applyFill="1"/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/>
    <xf numFmtId="0" fontId="6" fillId="0" borderId="0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64" fontId="6" fillId="0" borderId="13" xfId="1" applyNumberFormat="1" applyFont="1" applyBorder="1"/>
    <xf numFmtId="164" fontId="6" fillId="0" borderId="0" xfId="1" applyNumberFormat="1" applyFont="1" applyBorder="1"/>
    <xf numFmtId="164" fontId="6" fillId="0" borderId="14" xfId="1" applyNumberFormat="1" applyFont="1" applyBorder="1"/>
    <xf numFmtId="164" fontId="5" fillId="0" borderId="15" xfId="1" applyNumberFormat="1" applyFont="1" applyBorder="1"/>
    <xf numFmtId="164" fontId="5" fillId="0" borderId="7" xfId="1" applyNumberFormat="1" applyFont="1" applyBorder="1"/>
    <xf numFmtId="164" fontId="5" fillId="0" borderId="16" xfId="1" applyNumberFormat="1" applyFont="1" applyBorder="1"/>
    <xf numFmtId="165" fontId="6" fillId="0" borderId="0" xfId="2" applyNumberFormat="1" applyFont="1" applyBorder="1"/>
    <xf numFmtId="165" fontId="6" fillId="0" borderId="14" xfId="2" applyNumberFormat="1" applyFont="1" applyBorder="1"/>
    <xf numFmtId="0" fontId="5" fillId="0" borderId="8" xfId="0" applyFont="1" applyBorder="1" applyAlignment="1">
      <alignment horizontal="center" vertical="center" wrapText="1"/>
    </xf>
    <xf numFmtId="0" fontId="5" fillId="0" borderId="18" xfId="0" applyFont="1" applyBorder="1"/>
    <xf numFmtId="0" fontId="5" fillId="0" borderId="9" xfId="0" applyFont="1" applyBorder="1"/>
    <xf numFmtId="164" fontId="6" fillId="0" borderId="13" xfId="1" applyNumberFormat="1" applyFont="1" applyFill="1" applyBorder="1"/>
    <xf numFmtId="164" fontId="6" fillId="0" borderId="0" xfId="1" applyNumberFormat="1" applyFont="1" applyFill="1" applyBorder="1"/>
    <xf numFmtId="164" fontId="0" fillId="0" borderId="0" xfId="1" applyNumberFormat="1" applyFont="1"/>
    <xf numFmtId="9" fontId="0" fillId="0" borderId="0" xfId="3" applyFont="1"/>
    <xf numFmtId="44" fontId="0" fillId="0" borderId="0" xfId="0" applyNumberFormat="1"/>
    <xf numFmtId="0" fontId="5" fillId="0" borderId="18" xfId="0" applyFont="1" applyFill="1" applyBorder="1"/>
    <xf numFmtId="164" fontId="6" fillId="0" borderId="14" xfId="1" applyNumberFormat="1" applyFont="1" applyFill="1" applyBorder="1"/>
    <xf numFmtId="0" fontId="6" fillId="0" borderId="0" xfId="0" applyFont="1" applyFill="1"/>
    <xf numFmtId="165" fontId="6" fillId="0" borderId="13" xfId="2" applyNumberFormat="1" applyFont="1" applyFill="1" applyBorder="1"/>
    <xf numFmtId="165" fontId="6" fillId="0" borderId="0" xfId="2" applyNumberFormat="1" applyFont="1" applyFill="1" applyBorder="1"/>
    <xf numFmtId="165" fontId="6" fillId="0" borderId="14" xfId="2" applyNumberFormat="1" applyFont="1" applyFill="1" applyBorder="1"/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/>
    <xf numFmtId="0" fontId="5" fillId="0" borderId="14" xfId="0" applyFont="1" applyFill="1" applyBorder="1"/>
    <xf numFmtId="0" fontId="0" fillId="0" borderId="0" xfId="0" applyFill="1" applyAlignment="1">
      <alignment vertical="center"/>
    </xf>
    <xf numFmtId="164" fontId="6" fillId="0" borderId="0" xfId="1" applyNumberFormat="1" applyFont="1" applyFill="1"/>
    <xf numFmtId="165" fontId="6" fillId="0" borderId="0" xfId="2" applyNumberFormat="1" applyFont="1" applyFill="1"/>
    <xf numFmtId="164" fontId="6" fillId="0" borderId="0" xfId="1" applyNumberFormat="1" applyFont="1" applyFill="1" applyBorder="1" applyAlignment="1">
      <alignment horizontal="right"/>
    </xf>
    <xf numFmtId="164" fontId="6" fillId="0" borderId="0" xfId="1" applyNumberFormat="1" applyFont="1" applyFill="1" applyBorder="1" applyAlignment="1">
      <alignment horizontal="right" vertical="center"/>
    </xf>
    <xf numFmtId="165" fontId="6" fillId="0" borderId="0" xfId="2" applyNumberFormat="1" applyFont="1" applyFill="1" applyBorder="1" applyAlignment="1">
      <alignment horizontal="right"/>
    </xf>
    <xf numFmtId="164" fontId="6" fillId="0" borderId="0" xfId="1" applyNumberFormat="1" applyFont="1" applyFill="1" applyAlignment="1">
      <alignment horizontal="right"/>
    </xf>
    <xf numFmtId="0" fontId="5" fillId="0" borderId="13" xfId="0" applyFont="1" applyFill="1" applyBorder="1"/>
    <xf numFmtId="165" fontId="6" fillId="0" borderId="26" xfId="2" applyNumberFormat="1" applyFont="1" applyBorder="1"/>
    <xf numFmtId="165" fontId="6" fillId="0" borderId="19" xfId="2" applyNumberFormat="1" applyFont="1" applyBorder="1"/>
    <xf numFmtId="0" fontId="6" fillId="0" borderId="19" xfId="0" applyFont="1" applyFill="1" applyBorder="1" applyAlignment="1">
      <alignment horizontal="center"/>
    </xf>
    <xf numFmtId="0" fontId="6" fillId="0" borderId="0" xfId="0" quotePrefix="1" applyFont="1"/>
    <xf numFmtId="164" fontId="6" fillId="0" borderId="15" xfId="1" applyNumberFormat="1" applyFont="1" applyBorder="1"/>
    <xf numFmtId="164" fontId="6" fillId="0" borderId="7" xfId="1" applyNumberFormat="1" applyFont="1" applyBorder="1"/>
    <xf numFmtId="164" fontId="6" fillId="0" borderId="16" xfId="1" applyNumberFormat="1" applyFont="1" applyBorder="1"/>
    <xf numFmtId="0" fontId="5" fillId="0" borderId="27" xfId="0" applyFont="1" applyFill="1" applyBorder="1"/>
    <xf numFmtId="165" fontId="5" fillId="0" borderId="11" xfId="2" applyNumberFormat="1" applyFont="1" applyBorder="1"/>
    <xf numFmtId="165" fontId="5" fillId="0" borderId="4" xfId="2" applyNumberFormat="1" applyFont="1" applyBorder="1"/>
    <xf numFmtId="165" fontId="5" fillId="0" borderId="12" xfId="2" applyNumberFormat="1" applyFont="1" applyBorder="1"/>
    <xf numFmtId="0" fontId="5" fillId="0" borderId="8" xfId="0" applyFont="1" applyBorder="1"/>
    <xf numFmtId="164" fontId="5" fillId="0" borderId="11" xfId="1" applyNumberFormat="1" applyFont="1" applyBorder="1"/>
    <xf numFmtId="164" fontId="5" fillId="0" borderId="4" xfId="1" applyNumberFormat="1" applyFont="1" applyBorder="1"/>
    <xf numFmtId="164" fontId="5" fillId="0" borderId="12" xfId="1" applyNumberFormat="1" applyFont="1" applyBorder="1"/>
    <xf numFmtId="164" fontId="6" fillId="0" borderId="7" xfId="1" applyNumberFormat="1" applyFont="1" applyFill="1" applyBorder="1"/>
    <xf numFmtId="164" fontId="6" fillId="0" borderId="16" xfId="1" applyNumberFormat="1" applyFont="1" applyFill="1" applyBorder="1"/>
    <xf numFmtId="165" fontId="6" fillId="0" borderId="15" xfId="2" applyNumberFormat="1" applyFont="1" applyFill="1" applyBorder="1"/>
    <xf numFmtId="165" fontId="6" fillId="0" borderId="7" xfId="2" applyNumberFormat="1" applyFont="1" applyFill="1" applyBorder="1"/>
    <xf numFmtId="165" fontId="6" fillId="0" borderId="16" xfId="2" applyNumberFormat="1" applyFont="1" applyFill="1" applyBorder="1"/>
    <xf numFmtId="164" fontId="5" fillId="0" borderId="7" xfId="1" applyNumberFormat="1" applyFont="1" applyFill="1" applyBorder="1"/>
    <xf numFmtId="164" fontId="5" fillId="0" borderId="16" xfId="1" applyNumberFormat="1" applyFont="1" applyFill="1" applyBorder="1"/>
    <xf numFmtId="0" fontId="5" fillId="0" borderId="0" xfId="0" applyFont="1" applyFill="1"/>
    <xf numFmtId="165" fontId="5" fillId="0" borderId="15" xfId="2" applyNumberFormat="1" applyFont="1" applyFill="1" applyBorder="1"/>
    <xf numFmtId="165" fontId="5" fillId="0" borderId="7" xfId="2" applyNumberFormat="1" applyFont="1" applyFill="1" applyBorder="1"/>
    <xf numFmtId="165" fontId="5" fillId="0" borderId="16" xfId="2" applyNumberFormat="1" applyFont="1" applyFill="1" applyBorder="1"/>
    <xf numFmtId="164" fontId="6" fillId="0" borderId="25" xfId="1" applyNumberFormat="1" applyFont="1" applyFill="1" applyBorder="1"/>
    <xf numFmtId="164" fontId="6" fillId="0" borderId="26" xfId="1" applyNumberFormat="1" applyFont="1" applyFill="1" applyBorder="1"/>
    <xf numFmtId="164" fontId="6" fillId="0" borderId="19" xfId="1" applyNumberFormat="1" applyFont="1" applyFill="1" applyBorder="1"/>
    <xf numFmtId="164" fontId="6" fillId="0" borderId="15" xfId="1" applyNumberFormat="1" applyFont="1" applyFill="1" applyBorder="1"/>
    <xf numFmtId="165" fontId="6" fillId="0" borderId="25" xfId="2" applyNumberFormat="1" applyFont="1" applyFill="1" applyBorder="1"/>
    <xf numFmtId="165" fontId="6" fillId="0" borderId="26" xfId="2" applyNumberFormat="1" applyFont="1" applyFill="1" applyBorder="1"/>
    <xf numFmtId="0" fontId="5" fillId="0" borderId="16" xfId="0" applyFont="1" applyFill="1" applyBorder="1"/>
    <xf numFmtId="0" fontId="5" fillId="0" borderId="16" xfId="0" applyFont="1" applyBorder="1"/>
    <xf numFmtId="0" fontId="5" fillId="0" borderId="12" xfId="0" applyFont="1" applyBorder="1"/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6" fillId="0" borderId="5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0" fillId="0" borderId="0" xfId="0" applyFill="1"/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A1F0F-A8E4-4088-98B0-A71DE6DE11D4}">
  <dimension ref="C1:L18"/>
  <sheetViews>
    <sheetView workbookViewId="0">
      <selection sqref="A1:XFD2"/>
    </sheetView>
  </sheetViews>
  <sheetFormatPr defaultRowHeight="14.5" x14ac:dyDescent="0.35"/>
  <cols>
    <col min="3" max="3" width="25.1796875" customWidth="1"/>
    <col min="4" max="4" width="12.81640625" customWidth="1"/>
    <col min="5" max="5" width="11" bestFit="1" customWidth="1"/>
    <col min="6" max="6" width="16.7265625" customWidth="1"/>
    <col min="7" max="7" width="15.81640625" customWidth="1"/>
    <col min="10" max="10" width="9.54296875" bestFit="1" customWidth="1"/>
  </cols>
  <sheetData>
    <row r="1" spans="3:12" s="103" customFormat="1" x14ac:dyDescent="0.35"/>
    <row r="2" spans="3:12" s="103" customFormat="1" x14ac:dyDescent="0.35"/>
    <row r="4" spans="3:12" ht="15" thickBot="1" x14ac:dyDescent="0.4"/>
    <row r="5" spans="3:12" ht="15.75" customHeight="1" thickBot="1" x14ac:dyDescent="0.4">
      <c r="C5" s="83" t="s">
        <v>41</v>
      </c>
      <c r="D5" s="84"/>
      <c r="E5" s="84"/>
      <c r="F5" s="84"/>
      <c r="G5" s="85"/>
    </row>
    <row r="6" spans="3:12" ht="42.5" x14ac:dyDescent="0.35">
      <c r="C6" s="3" t="s">
        <v>0</v>
      </c>
      <c r="D6" s="4" t="s">
        <v>15</v>
      </c>
      <c r="E6" s="4" t="s">
        <v>18</v>
      </c>
      <c r="F6" s="4" t="s">
        <v>16</v>
      </c>
      <c r="G6" s="4" t="s">
        <v>17</v>
      </c>
    </row>
    <row r="7" spans="3:12" ht="15.5" x14ac:dyDescent="0.35">
      <c r="C7" s="5" t="s">
        <v>3</v>
      </c>
      <c r="D7" s="7">
        <v>10.34</v>
      </c>
      <c r="E7" s="2">
        <v>100</v>
      </c>
      <c r="F7" s="8">
        <v>9.2160000000000006E-2</v>
      </c>
      <c r="G7" s="8">
        <v>0.19392999999999999</v>
      </c>
      <c r="J7" s="28"/>
      <c r="K7" s="30"/>
      <c r="L7" s="30"/>
    </row>
    <row r="8" spans="3:12" ht="15.5" x14ac:dyDescent="0.35">
      <c r="C8" s="5" t="s">
        <v>4</v>
      </c>
      <c r="D8" s="7">
        <v>9.6999999999999993</v>
      </c>
      <c r="E8" s="2">
        <v>100</v>
      </c>
      <c r="F8" s="8">
        <v>7.0860000000000006E-2</v>
      </c>
      <c r="G8" s="8">
        <v>0.16755999999999999</v>
      </c>
      <c r="J8" s="29"/>
      <c r="K8" s="30"/>
      <c r="L8" s="30"/>
    </row>
    <row r="9" spans="3:12" ht="15.5" x14ac:dyDescent="0.35">
      <c r="C9" s="5" t="s">
        <v>5</v>
      </c>
      <c r="D9" s="7">
        <v>11.83</v>
      </c>
      <c r="E9" s="2">
        <v>100</v>
      </c>
      <c r="F9" s="8">
        <v>6.2850000000000003E-2</v>
      </c>
      <c r="G9" s="8">
        <v>0.17885000000000001</v>
      </c>
      <c r="J9" s="29"/>
      <c r="K9" s="30"/>
      <c r="L9" s="30"/>
    </row>
    <row r="10" spans="3:12" ht="15.5" x14ac:dyDescent="0.35">
      <c r="C10" s="5" t="s">
        <v>6</v>
      </c>
      <c r="D10" s="7">
        <v>7.97</v>
      </c>
      <c r="E10" s="2">
        <v>175</v>
      </c>
      <c r="F10" s="8">
        <v>7.732E-2</v>
      </c>
      <c r="G10" s="8">
        <v>0.18589</v>
      </c>
      <c r="J10" s="29"/>
      <c r="K10" s="30"/>
      <c r="L10" s="30"/>
    </row>
    <row r="11" spans="3:12" ht="15.5" x14ac:dyDescent="0.35">
      <c r="C11" s="5" t="s">
        <v>7</v>
      </c>
      <c r="D11" s="7">
        <v>12.14</v>
      </c>
      <c r="E11" s="2">
        <v>100</v>
      </c>
      <c r="F11" s="8">
        <v>0.1052</v>
      </c>
      <c r="G11" s="9">
        <v>0.16200000000000001</v>
      </c>
      <c r="J11" s="29"/>
      <c r="K11" s="30"/>
      <c r="L11" s="30"/>
    </row>
    <row r="12" spans="3:12" ht="15.5" x14ac:dyDescent="0.35">
      <c r="C12" s="5" t="s">
        <v>8</v>
      </c>
      <c r="D12" s="7">
        <v>8.56</v>
      </c>
      <c r="E12" s="2">
        <v>125</v>
      </c>
      <c r="F12" s="8">
        <v>5.2299999999999999E-2</v>
      </c>
      <c r="G12" s="8">
        <v>0.1179</v>
      </c>
      <c r="J12" s="29"/>
      <c r="K12" s="30"/>
      <c r="L12" s="30"/>
    </row>
    <row r="13" spans="3:12" ht="15.5" x14ac:dyDescent="0.35">
      <c r="C13" s="5" t="s">
        <v>9</v>
      </c>
      <c r="D13" s="7">
        <v>9.25</v>
      </c>
      <c r="E13" s="2">
        <v>75</v>
      </c>
      <c r="F13" s="8">
        <v>7.399E-2</v>
      </c>
      <c r="G13" s="8">
        <v>0.14953</v>
      </c>
      <c r="J13" s="29"/>
      <c r="K13" s="30"/>
      <c r="L13" s="30"/>
    </row>
    <row r="14" spans="3:12" ht="15.5" x14ac:dyDescent="0.35">
      <c r="C14" s="5" t="s">
        <v>10</v>
      </c>
      <c r="D14" s="7">
        <v>8.67</v>
      </c>
      <c r="E14" s="2">
        <v>100</v>
      </c>
      <c r="F14" s="8">
        <v>8.3400000000000002E-2</v>
      </c>
      <c r="G14" s="8">
        <v>0.15357999999999999</v>
      </c>
      <c r="J14" s="29"/>
      <c r="K14" s="30"/>
      <c r="L14" s="30"/>
    </row>
    <row r="15" spans="3:12" ht="15.5" x14ac:dyDescent="0.35">
      <c r="C15" s="5" t="s">
        <v>11</v>
      </c>
      <c r="D15" s="7">
        <v>8.01</v>
      </c>
      <c r="E15" s="2">
        <v>100</v>
      </c>
      <c r="F15" s="8">
        <v>6.3509999999999997E-2</v>
      </c>
      <c r="G15" s="8">
        <v>0.13705000000000001</v>
      </c>
      <c r="J15" s="29"/>
      <c r="K15" s="30"/>
      <c r="L15" s="30"/>
    </row>
    <row r="16" spans="3:12" ht="15.5" x14ac:dyDescent="0.35">
      <c r="C16" s="5" t="s">
        <v>12</v>
      </c>
      <c r="D16" s="7">
        <v>9.89</v>
      </c>
      <c r="E16" s="2">
        <v>100</v>
      </c>
      <c r="F16" s="8">
        <v>7.5480000000000005E-2</v>
      </c>
      <c r="G16" s="8">
        <v>0.11933000000000001</v>
      </c>
      <c r="J16" s="29"/>
      <c r="K16" s="30"/>
      <c r="L16" s="30"/>
    </row>
    <row r="17" spans="3:12" ht="15.5" x14ac:dyDescent="0.35">
      <c r="C17" s="5" t="s">
        <v>13</v>
      </c>
      <c r="D17" s="7">
        <v>6.85</v>
      </c>
      <c r="E17" s="2">
        <v>0</v>
      </c>
      <c r="F17" s="8">
        <v>0</v>
      </c>
      <c r="G17" s="8">
        <v>0.12132999999999999</v>
      </c>
      <c r="J17" s="29"/>
      <c r="K17" s="30"/>
      <c r="L17" s="30"/>
    </row>
    <row r="18" spans="3:12" x14ac:dyDescent="0.35">
      <c r="C18" s="1"/>
    </row>
  </sheetData>
  <mergeCells count="1">
    <mergeCell ref="C5:G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C977E-2684-4B2A-94A0-6EBB50EBA3B5}">
  <dimension ref="B1:Z129"/>
  <sheetViews>
    <sheetView tabSelected="1" topLeftCell="A67" zoomScaleNormal="100" workbookViewId="0">
      <selection activeCell="M95" sqref="M95"/>
    </sheetView>
  </sheetViews>
  <sheetFormatPr defaultRowHeight="14.5" x14ac:dyDescent="0.35"/>
  <cols>
    <col min="2" max="2" width="9.453125" customWidth="1"/>
    <col min="3" max="3" width="13.453125" bestFit="1" customWidth="1"/>
    <col min="4" max="4" width="14.26953125" bestFit="1" customWidth="1"/>
    <col min="5" max="6" width="14.26953125" customWidth="1"/>
    <col min="7" max="7" width="11.1796875" customWidth="1"/>
    <col min="8" max="8" width="11" customWidth="1"/>
    <col min="9" max="9" width="16.54296875" bestFit="1" customWidth="1"/>
    <col min="10" max="10" width="4.81640625" customWidth="1"/>
    <col min="11" max="11" width="15.54296875" bestFit="1" customWidth="1"/>
    <col min="12" max="12" width="19.26953125" bestFit="1" customWidth="1"/>
    <col min="13" max="13" width="19.453125" bestFit="1" customWidth="1"/>
    <col min="14" max="14" width="14.26953125" bestFit="1" customWidth="1"/>
    <col min="15" max="15" width="12.81640625" bestFit="1" customWidth="1"/>
    <col min="16" max="16" width="15.54296875" bestFit="1" customWidth="1"/>
    <col min="17" max="17" width="4.453125" customWidth="1"/>
    <col min="18" max="18" width="15.54296875" bestFit="1" customWidth="1"/>
    <col min="19" max="19" width="17" bestFit="1" customWidth="1"/>
    <col min="20" max="20" width="16.453125" bestFit="1" customWidth="1"/>
    <col min="21" max="21" width="14.26953125" bestFit="1" customWidth="1"/>
    <col min="22" max="22" width="12.26953125" bestFit="1" customWidth="1"/>
    <col min="23" max="23" width="15.54296875" bestFit="1" customWidth="1"/>
    <col min="26" max="26" width="13.453125" bestFit="1" customWidth="1"/>
  </cols>
  <sheetData>
    <row r="1" spans="2:26" s="103" customFormat="1" x14ac:dyDescent="0.35"/>
    <row r="3" spans="2:26" ht="15" thickBot="1" x14ac:dyDescent="0.4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2:26" ht="15" thickBot="1" x14ac:dyDescent="0.4">
      <c r="B4" s="89">
        <v>2017</v>
      </c>
      <c r="C4" s="86">
        <v>2017</v>
      </c>
      <c r="D4" s="86"/>
      <c r="E4" s="86"/>
      <c r="F4" s="86"/>
      <c r="G4" s="86"/>
      <c r="H4" s="86"/>
      <c r="I4" s="86"/>
      <c r="J4" s="87"/>
      <c r="K4" s="86"/>
      <c r="L4" s="86"/>
      <c r="M4" s="86"/>
      <c r="N4" s="86"/>
      <c r="O4" s="86"/>
      <c r="P4" s="86"/>
      <c r="Q4" s="87"/>
      <c r="R4" s="86"/>
      <c r="S4" s="86"/>
      <c r="T4" s="86"/>
      <c r="U4" s="86"/>
      <c r="V4" s="86"/>
      <c r="W4" s="88"/>
    </row>
    <row r="5" spans="2:26" ht="15.75" hidden="1" customHeight="1" thickBot="1" x14ac:dyDescent="0.4">
      <c r="B5" s="90"/>
      <c r="C5" s="86">
        <v>2017</v>
      </c>
      <c r="D5" s="86"/>
      <c r="E5" s="86"/>
      <c r="F5" s="86"/>
      <c r="G5" s="86"/>
      <c r="H5" s="86"/>
      <c r="I5" s="86"/>
      <c r="J5" s="87"/>
      <c r="K5" s="86"/>
      <c r="L5" s="86"/>
      <c r="M5" s="86"/>
      <c r="N5" s="86"/>
      <c r="O5" s="86"/>
      <c r="P5" s="86"/>
      <c r="Q5" s="87"/>
      <c r="R5" s="86"/>
      <c r="S5" s="86"/>
      <c r="T5" s="86"/>
      <c r="U5" s="86"/>
      <c r="V5" s="86"/>
      <c r="W5" s="88"/>
    </row>
    <row r="6" spans="2:26" ht="21.75" customHeight="1" thickTop="1" x14ac:dyDescent="0.35">
      <c r="B6" s="90"/>
      <c r="C6" s="50"/>
      <c r="D6" s="99" t="s">
        <v>25</v>
      </c>
      <c r="E6" s="99"/>
      <c r="F6" s="99"/>
      <c r="G6" s="99"/>
      <c r="H6" s="99"/>
      <c r="I6" s="99"/>
      <c r="J6" s="12"/>
      <c r="K6" s="100" t="s">
        <v>29</v>
      </c>
      <c r="L6" s="101"/>
      <c r="M6" s="101"/>
      <c r="N6" s="101"/>
      <c r="O6" s="101"/>
      <c r="P6" s="102"/>
      <c r="Q6" s="12"/>
      <c r="R6" s="100" t="s">
        <v>32</v>
      </c>
      <c r="S6" s="101"/>
      <c r="T6" s="101"/>
      <c r="U6" s="101"/>
      <c r="V6" s="101"/>
      <c r="W6" s="102"/>
    </row>
    <row r="7" spans="2:26" ht="43.5" customHeight="1" x14ac:dyDescent="0.35">
      <c r="B7" s="90"/>
      <c r="C7" s="37" t="s">
        <v>0</v>
      </c>
      <c r="D7" s="13" t="s">
        <v>26</v>
      </c>
      <c r="E7" s="10" t="s">
        <v>19</v>
      </c>
      <c r="F7" s="10" t="s">
        <v>21</v>
      </c>
      <c r="G7" s="10" t="s">
        <v>27</v>
      </c>
      <c r="H7" s="10" t="s">
        <v>20</v>
      </c>
      <c r="I7" s="14" t="s">
        <v>31</v>
      </c>
      <c r="J7" s="11"/>
      <c r="K7" s="13" t="s">
        <v>28</v>
      </c>
      <c r="L7" s="10" t="s">
        <v>30</v>
      </c>
      <c r="M7" s="10" t="s">
        <v>22</v>
      </c>
      <c r="N7" s="10" t="s">
        <v>23</v>
      </c>
      <c r="O7" s="10" t="s">
        <v>24</v>
      </c>
      <c r="P7" s="14" t="s">
        <v>1</v>
      </c>
      <c r="Q7" s="11"/>
      <c r="R7" s="13" t="s">
        <v>33</v>
      </c>
      <c r="S7" s="10" t="s">
        <v>34</v>
      </c>
      <c r="T7" s="10" t="s">
        <v>35</v>
      </c>
      <c r="U7" s="10" t="s">
        <v>36</v>
      </c>
      <c r="V7" s="10" t="s">
        <v>37</v>
      </c>
      <c r="W7" s="14" t="s">
        <v>2</v>
      </c>
    </row>
    <row r="8" spans="2:26" x14ac:dyDescent="0.35">
      <c r="B8" s="90"/>
      <c r="C8" s="38" t="s">
        <v>3</v>
      </c>
      <c r="D8" s="26">
        <v>1948.6666666666667</v>
      </c>
      <c r="E8" s="27">
        <v>188.83333333333334</v>
      </c>
      <c r="F8" s="27">
        <v>25</v>
      </c>
      <c r="G8" s="27">
        <v>0</v>
      </c>
      <c r="H8" s="27">
        <v>5</v>
      </c>
      <c r="I8" s="17">
        <f t="shared" ref="I8:I18" si="0">SUM(D8:H8)</f>
        <v>2167.5</v>
      </c>
      <c r="J8" s="6"/>
      <c r="K8" s="15">
        <v>10057047</v>
      </c>
      <c r="L8" s="16">
        <v>940859</v>
      </c>
      <c r="M8" s="27">
        <v>2388291</v>
      </c>
      <c r="N8" s="27">
        <v>0</v>
      </c>
      <c r="O8" s="27">
        <v>126308</v>
      </c>
      <c r="P8" s="32">
        <f>SUM(K8:O8)</f>
        <v>13512505</v>
      </c>
      <c r="Q8" s="33"/>
      <c r="R8" s="34">
        <v>2046047.66</v>
      </c>
      <c r="S8" s="35">
        <v>210509</v>
      </c>
      <c r="T8" s="35">
        <v>476087.46868480567</v>
      </c>
      <c r="U8" s="27">
        <v>0</v>
      </c>
      <c r="V8" s="35">
        <v>33880.019999999997</v>
      </c>
      <c r="W8" s="36">
        <f>SUM(R8:V8)</f>
        <v>2766524.1486848057</v>
      </c>
      <c r="Z8" s="28"/>
    </row>
    <row r="9" spans="2:26" x14ac:dyDescent="0.35">
      <c r="B9" s="90"/>
      <c r="C9" s="38" t="s">
        <v>4</v>
      </c>
      <c r="D9" s="15">
        <v>1521.75</v>
      </c>
      <c r="E9" s="16">
        <v>187</v>
      </c>
      <c r="F9" s="27">
        <v>21.333333333333332</v>
      </c>
      <c r="G9" s="27">
        <v>4</v>
      </c>
      <c r="H9" s="27">
        <v>7</v>
      </c>
      <c r="I9" s="17">
        <f t="shared" si="0"/>
        <v>1741.0833333333333</v>
      </c>
      <c r="J9" s="6"/>
      <c r="K9" s="15">
        <v>13562208.073231816</v>
      </c>
      <c r="L9" s="16">
        <v>2216305</v>
      </c>
      <c r="M9" s="27">
        <v>3070916</v>
      </c>
      <c r="N9" s="27">
        <v>7164920</v>
      </c>
      <c r="O9" s="27">
        <v>158052.55245929066</v>
      </c>
      <c r="P9" s="32">
        <f t="shared" ref="P9:P17" si="1">SUM(K9:O9)</f>
        <v>26172401.625691108</v>
      </c>
      <c r="Q9" s="33"/>
      <c r="R9" s="34">
        <v>2178035.3004000001</v>
      </c>
      <c r="S9" s="35">
        <v>362768.55984999996</v>
      </c>
      <c r="T9" s="35">
        <v>474166.01076000003</v>
      </c>
      <c r="U9" s="35">
        <v>938325.76439999999</v>
      </c>
      <c r="V9" s="35">
        <v>28070.996419999999</v>
      </c>
      <c r="W9" s="36">
        <f t="shared" ref="W9:W18" si="2">SUM(R9:V9)</f>
        <v>3981366.6318299999</v>
      </c>
    </row>
    <row r="10" spans="2:26" x14ac:dyDescent="0.35">
      <c r="B10" s="90"/>
      <c r="C10" s="38" t="s">
        <v>5</v>
      </c>
      <c r="D10" s="15">
        <v>4061</v>
      </c>
      <c r="E10" s="16">
        <v>385</v>
      </c>
      <c r="F10" s="27">
        <v>30</v>
      </c>
      <c r="G10" s="27">
        <v>0</v>
      </c>
      <c r="H10" s="27">
        <v>50</v>
      </c>
      <c r="I10" s="17">
        <f t="shared" si="0"/>
        <v>4526</v>
      </c>
      <c r="J10" s="6"/>
      <c r="K10" s="15">
        <v>23141723</v>
      </c>
      <c r="L10" s="16">
        <v>5006241</v>
      </c>
      <c r="M10" s="27">
        <v>5072305</v>
      </c>
      <c r="N10" s="35">
        <v>0</v>
      </c>
      <c r="O10" s="27">
        <v>184520</v>
      </c>
      <c r="P10" s="32">
        <f t="shared" si="1"/>
        <v>33404789</v>
      </c>
      <c r="Q10" s="33"/>
      <c r="R10" s="34">
        <v>4095915</v>
      </c>
      <c r="S10" s="35">
        <v>917782</v>
      </c>
      <c r="T10" s="35">
        <v>837296</v>
      </c>
      <c r="U10" s="35">
        <v>0</v>
      </c>
      <c r="V10" s="35">
        <v>45052</v>
      </c>
      <c r="W10" s="36">
        <v>5896045</v>
      </c>
    </row>
    <row r="11" spans="2:26" x14ac:dyDescent="0.35">
      <c r="B11" s="90"/>
      <c r="C11" s="38" t="s">
        <v>6</v>
      </c>
      <c r="D11" s="15">
        <v>653.16666666666663</v>
      </c>
      <c r="E11" s="16">
        <v>51.416666666666664</v>
      </c>
      <c r="F11" s="27">
        <v>0</v>
      </c>
      <c r="G11" s="27">
        <v>4</v>
      </c>
      <c r="H11" s="27">
        <v>1</v>
      </c>
      <c r="I11" s="17">
        <f t="shared" si="0"/>
        <v>709.58333333333326</v>
      </c>
      <c r="J11" s="6"/>
      <c r="K11" s="15">
        <v>3500313</v>
      </c>
      <c r="L11" s="16">
        <v>570901</v>
      </c>
      <c r="M11" s="27">
        <v>0</v>
      </c>
      <c r="N11" s="27">
        <v>866081</v>
      </c>
      <c r="O11" s="27">
        <v>17094.150000000001</v>
      </c>
      <c r="P11" s="32">
        <f t="shared" si="1"/>
        <v>4954389.1500000004</v>
      </c>
      <c r="Q11" s="33"/>
      <c r="R11" s="34">
        <v>571261.46</v>
      </c>
      <c r="S11" s="35">
        <v>99062.92</v>
      </c>
      <c r="T11" s="35">
        <v>0</v>
      </c>
      <c r="U11" s="35">
        <v>149791.31</v>
      </c>
      <c r="V11" s="35">
        <v>3307.7600000000007</v>
      </c>
      <c r="W11" s="36">
        <f t="shared" si="2"/>
        <v>823423.45</v>
      </c>
    </row>
    <row r="12" spans="2:26" x14ac:dyDescent="0.35">
      <c r="B12" s="90"/>
      <c r="C12" s="38" t="s">
        <v>7</v>
      </c>
      <c r="D12" s="15">
        <v>788</v>
      </c>
      <c r="E12" s="16">
        <v>124</v>
      </c>
      <c r="F12" s="27">
        <v>13</v>
      </c>
      <c r="G12" s="27">
        <v>0</v>
      </c>
      <c r="H12" s="27">
        <v>33</v>
      </c>
      <c r="I12" s="17">
        <f t="shared" si="0"/>
        <v>958</v>
      </c>
      <c r="J12" s="6"/>
      <c r="K12" s="15">
        <v>4928055</v>
      </c>
      <c r="L12" s="16">
        <v>1791523.77</v>
      </c>
      <c r="M12" s="27">
        <v>5462097</v>
      </c>
      <c r="N12" s="27">
        <v>0</v>
      </c>
      <c r="O12" s="27">
        <v>67208</v>
      </c>
      <c r="P12" s="32">
        <f>SUM(K12:O12)</f>
        <v>12248883.77</v>
      </c>
      <c r="Q12" s="33"/>
      <c r="R12" s="34">
        <v>862193.2</v>
      </c>
      <c r="S12" s="35">
        <v>342394.77</v>
      </c>
      <c r="T12" s="35">
        <v>880528.99</v>
      </c>
      <c r="U12" s="35">
        <v>0</v>
      </c>
      <c r="V12" s="35">
        <v>16015.65</v>
      </c>
      <c r="W12" s="36">
        <f t="shared" si="2"/>
        <v>2101132.61</v>
      </c>
    </row>
    <row r="13" spans="2:26" x14ac:dyDescent="0.35">
      <c r="B13" s="90"/>
      <c r="C13" s="39" t="s">
        <v>8</v>
      </c>
      <c r="D13" s="27">
        <v>3034</v>
      </c>
      <c r="E13" s="43" t="s">
        <v>38</v>
      </c>
      <c r="F13" s="27">
        <v>703</v>
      </c>
      <c r="G13" s="27">
        <v>4</v>
      </c>
      <c r="H13" s="27">
        <v>4</v>
      </c>
      <c r="I13" s="32">
        <f t="shared" ref="I13" si="3">SUM(D13:H13)</f>
        <v>3745</v>
      </c>
      <c r="J13" s="33"/>
      <c r="K13" s="26">
        <v>15978156</v>
      </c>
      <c r="L13" s="44" t="s">
        <v>38</v>
      </c>
      <c r="M13" s="27">
        <v>17738108</v>
      </c>
      <c r="N13" s="27">
        <v>13283160</v>
      </c>
      <c r="O13" s="27">
        <f>348276+72664</f>
        <v>420940</v>
      </c>
      <c r="P13" s="32">
        <f t="shared" ref="P13" si="4">SUM(K13:O13)</f>
        <v>47420364</v>
      </c>
      <c r="Q13" s="33"/>
      <c r="R13" s="34">
        <v>2139342</v>
      </c>
      <c r="S13" s="45" t="s">
        <v>38</v>
      </c>
      <c r="T13" s="35">
        <v>2898329</v>
      </c>
      <c r="U13" s="35">
        <v>2353225</v>
      </c>
      <c r="V13" s="35">
        <v>100494</v>
      </c>
      <c r="W13" s="36">
        <f t="shared" ref="W13" si="5">SUM(R13:V13)</f>
        <v>7491390</v>
      </c>
    </row>
    <row r="14" spans="2:26" x14ac:dyDescent="0.35">
      <c r="B14" s="90"/>
      <c r="C14" s="39" t="s">
        <v>9</v>
      </c>
      <c r="D14" s="26">
        <v>4824.25</v>
      </c>
      <c r="E14" s="27">
        <v>852.5</v>
      </c>
      <c r="F14" s="27">
        <v>42</v>
      </c>
      <c r="G14" s="27">
        <v>0</v>
      </c>
      <c r="H14" s="27">
        <v>0</v>
      </c>
      <c r="I14" s="32">
        <v>5724.75</v>
      </c>
      <c r="J14" s="33"/>
      <c r="K14" s="26">
        <v>30394368</v>
      </c>
      <c r="L14" s="27">
        <v>12001254</v>
      </c>
      <c r="M14" s="27">
        <v>18033223</v>
      </c>
      <c r="N14" s="27">
        <v>0</v>
      </c>
      <c r="O14" s="27">
        <v>487035</v>
      </c>
      <c r="P14" s="32">
        <f t="shared" si="1"/>
        <v>60915880</v>
      </c>
      <c r="Q14" s="33"/>
      <c r="R14" s="34">
        <v>4747332.0000000019</v>
      </c>
      <c r="S14" s="35">
        <v>1870821.03</v>
      </c>
      <c r="T14" s="35">
        <v>2471792.9699999997</v>
      </c>
      <c r="U14" s="27">
        <v>0</v>
      </c>
      <c r="V14" s="35">
        <v>102978</v>
      </c>
      <c r="W14" s="36">
        <f t="shared" si="2"/>
        <v>9192924.0000000019</v>
      </c>
    </row>
    <row r="15" spans="2:26" x14ac:dyDescent="0.35">
      <c r="B15" s="90"/>
      <c r="C15" s="39" t="s">
        <v>10</v>
      </c>
      <c r="D15" s="27">
        <v>3463</v>
      </c>
      <c r="E15" s="27">
        <v>642</v>
      </c>
      <c r="F15" s="27">
        <v>0</v>
      </c>
      <c r="G15" s="27">
        <v>0</v>
      </c>
      <c r="H15" s="27">
        <v>3</v>
      </c>
      <c r="I15" s="32">
        <f t="shared" ref="I15" si="6">SUM(D15:H15)</f>
        <v>4108</v>
      </c>
      <c r="J15" s="33"/>
      <c r="K15" s="26">
        <v>20767905</v>
      </c>
      <c r="L15" s="27">
        <v>23246887</v>
      </c>
      <c r="M15" s="27">
        <v>0</v>
      </c>
      <c r="N15" s="27">
        <v>0</v>
      </c>
      <c r="O15" s="27">
        <v>37400</v>
      </c>
      <c r="P15" s="32">
        <f>SUM(K15:O15)</f>
        <v>44052192</v>
      </c>
      <c r="Q15" s="33"/>
      <c r="R15" s="34">
        <v>3272319</v>
      </c>
      <c r="S15" s="35">
        <v>3645010</v>
      </c>
      <c r="T15" s="27">
        <v>0</v>
      </c>
      <c r="U15" s="27">
        <v>0</v>
      </c>
      <c r="V15" s="35">
        <v>22680</v>
      </c>
      <c r="W15" s="36">
        <f t="shared" ref="W15" si="7">SUM(R15:V15)</f>
        <v>6940009</v>
      </c>
    </row>
    <row r="16" spans="2:26" x14ac:dyDescent="0.35">
      <c r="B16" s="90"/>
      <c r="C16" s="38" t="s">
        <v>11</v>
      </c>
      <c r="D16" s="15">
        <v>1603.8333333333333</v>
      </c>
      <c r="E16" s="16">
        <v>200.91666666666669</v>
      </c>
      <c r="F16" s="27">
        <v>15.916666666666666</v>
      </c>
      <c r="G16" s="27">
        <v>1</v>
      </c>
      <c r="H16" s="27">
        <v>32</v>
      </c>
      <c r="I16" s="17">
        <f t="shared" si="0"/>
        <v>1853.6666666666667</v>
      </c>
      <c r="J16" s="6"/>
      <c r="K16" s="15">
        <v>9862631</v>
      </c>
      <c r="L16" s="16">
        <v>2405120</v>
      </c>
      <c r="M16" s="27">
        <v>6848575</v>
      </c>
      <c r="N16" s="27">
        <v>8391724</v>
      </c>
      <c r="O16" s="27">
        <v>91938</v>
      </c>
      <c r="P16" s="32">
        <f t="shared" si="1"/>
        <v>27599988</v>
      </c>
      <c r="Q16" s="33"/>
      <c r="R16" s="34">
        <v>1360665.1700000002</v>
      </c>
      <c r="S16" s="35">
        <v>387821.36757999996</v>
      </c>
      <c r="T16" s="35">
        <v>886881.17242000019</v>
      </c>
      <c r="U16" s="35">
        <v>1051376.4400000002</v>
      </c>
      <c r="V16" s="35">
        <v>26403.919999999998</v>
      </c>
      <c r="W16" s="36">
        <f t="shared" si="2"/>
        <v>3713148.0700000003</v>
      </c>
    </row>
    <row r="17" spans="2:23" x14ac:dyDescent="0.35">
      <c r="B17" s="90"/>
      <c r="C17" s="38" t="s">
        <v>12</v>
      </c>
      <c r="D17" s="15">
        <v>582</v>
      </c>
      <c r="E17" s="16">
        <v>65</v>
      </c>
      <c r="F17" s="27">
        <v>0</v>
      </c>
      <c r="G17" s="27">
        <v>1</v>
      </c>
      <c r="H17" s="27">
        <v>21</v>
      </c>
      <c r="I17" s="17">
        <f t="shared" si="0"/>
        <v>669</v>
      </c>
      <c r="J17" s="6"/>
      <c r="K17" s="15">
        <v>3921505</v>
      </c>
      <c r="L17" s="16">
        <v>1585929</v>
      </c>
      <c r="M17" s="27">
        <v>0</v>
      </c>
      <c r="N17" s="27">
        <v>6960000</v>
      </c>
      <c r="O17" s="27">
        <v>528678</v>
      </c>
      <c r="P17" s="32">
        <f t="shared" si="1"/>
        <v>12996112</v>
      </c>
      <c r="Q17" s="33"/>
      <c r="R17" s="34">
        <v>508644.95</v>
      </c>
      <c r="S17" s="35">
        <v>224095.93</v>
      </c>
      <c r="T17" s="27">
        <v>0</v>
      </c>
      <c r="U17" s="35">
        <v>1047885.58</v>
      </c>
      <c r="V17" s="35">
        <v>77331.22</v>
      </c>
      <c r="W17" s="36">
        <f t="shared" si="2"/>
        <v>1857957.68</v>
      </c>
    </row>
    <row r="18" spans="2:23" x14ac:dyDescent="0.35">
      <c r="B18" s="90"/>
      <c r="C18" s="80" t="s">
        <v>13</v>
      </c>
      <c r="D18" s="52">
        <v>3263</v>
      </c>
      <c r="E18" s="53">
        <v>332</v>
      </c>
      <c r="F18" s="63">
        <v>70</v>
      </c>
      <c r="G18" s="63">
        <v>0</v>
      </c>
      <c r="H18" s="63">
        <v>13</v>
      </c>
      <c r="I18" s="54">
        <f t="shared" si="0"/>
        <v>3678</v>
      </c>
      <c r="J18" s="6"/>
      <c r="K18" s="52">
        <v>25023368</v>
      </c>
      <c r="L18" s="53">
        <v>4161015</v>
      </c>
      <c r="M18" s="63">
        <v>22785202</v>
      </c>
      <c r="N18" s="63">
        <v>0</v>
      </c>
      <c r="O18" s="63">
        <v>1030732</v>
      </c>
      <c r="P18" s="64">
        <f>SUM(K18:O18)</f>
        <v>53000317</v>
      </c>
      <c r="Q18" s="33"/>
      <c r="R18" s="65">
        <v>3300678</v>
      </c>
      <c r="S18" s="66">
        <v>612416</v>
      </c>
      <c r="T18" s="66">
        <v>3027776</v>
      </c>
      <c r="U18" s="63">
        <v>0</v>
      </c>
      <c r="V18" s="66">
        <v>134578</v>
      </c>
      <c r="W18" s="67">
        <f t="shared" si="2"/>
        <v>7075448</v>
      </c>
    </row>
    <row r="19" spans="2:23" x14ac:dyDescent="0.35">
      <c r="B19" s="91"/>
      <c r="C19" s="81" t="s">
        <v>14</v>
      </c>
      <c r="D19" s="18">
        <f>SUM(D8:D18)</f>
        <v>25742.666666666668</v>
      </c>
      <c r="E19" s="19">
        <f t="shared" ref="E19:G19" si="8">SUM(E8:E18)</f>
        <v>3028.6666666666665</v>
      </c>
      <c r="F19" s="19">
        <f t="shared" si="8"/>
        <v>920.25</v>
      </c>
      <c r="G19" s="19">
        <f t="shared" si="8"/>
        <v>14</v>
      </c>
      <c r="H19" s="19">
        <f>SUM(H8:H18)</f>
        <v>169</v>
      </c>
      <c r="I19" s="20">
        <f t="shared" ref="I19:W19" si="9">SUM(I8:I18)</f>
        <v>29880.583333333332</v>
      </c>
      <c r="J19" s="5"/>
      <c r="K19" s="18">
        <f t="shared" si="9"/>
        <v>161137279.07323182</v>
      </c>
      <c r="L19" s="19">
        <f t="shared" si="9"/>
        <v>53926034.769999996</v>
      </c>
      <c r="M19" s="68">
        <f t="shared" si="9"/>
        <v>81398717</v>
      </c>
      <c r="N19" s="68">
        <f t="shared" si="9"/>
        <v>36665885</v>
      </c>
      <c r="O19" s="68">
        <f t="shared" si="9"/>
        <v>3149905.7024592906</v>
      </c>
      <c r="P19" s="69">
        <f t="shared" si="9"/>
        <v>336277821.54569113</v>
      </c>
      <c r="Q19" s="70"/>
      <c r="R19" s="71">
        <f>SUM(R8:R18)</f>
        <v>25082433.740400005</v>
      </c>
      <c r="S19" s="72">
        <f t="shared" si="9"/>
        <v>8672681.5774299987</v>
      </c>
      <c r="T19" s="72">
        <f t="shared" si="9"/>
        <v>11952857.611864805</v>
      </c>
      <c r="U19" s="72">
        <f t="shared" si="9"/>
        <v>5540604.0944000008</v>
      </c>
      <c r="V19" s="72">
        <f t="shared" si="9"/>
        <v>590791.56641999993</v>
      </c>
      <c r="W19" s="73">
        <f t="shared" si="9"/>
        <v>51839368.590514809</v>
      </c>
    </row>
    <row r="20" spans="2:23" x14ac:dyDescent="0.35">
      <c r="B20" s="40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2:23" x14ac:dyDescent="0.35">
      <c r="B21" s="40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2:23" ht="15" thickBot="1" x14ac:dyDescent="0.4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2:23" ht="15" thickBot="1" x14ac:dyDescent="0.4">
      <c r="B23" s="94">
        <v>2018</v>
      </c>
      <c r="C23" s="86">
        <v>2018</v>
      </c>
      <c r="D23" s="86"/>
      <c r="E23" s="86"/>
      <c r="F23" s="86"/>
      <c r="G23" s="86"/>
      <c r="H23" s="86"/>
      <c r="I23" s="86"/>
      <c r="J23" s="87"/>
      <c r="K23" s="86"/>
      <c r="L23" s="86"/>
      <c r="M23" s="86"/>
      <c r="N23" s="86"/>
      <c r="O23" s="86"/>
      <c r="P23" s="86"/>
      <c r="Q23" s="87"/>
      <c r="R23" s="86"/>
      <c r="S23" s="86"/>
      <c r="T23" s="86"/>
      <c r="U23" s="86"/>
      <c r="V23" s="86"/>
      <c r="W23" s="88"/>
    </row>
    <row r="24" spans="2:23" ht="23.25" customHeight="1" thickTop="1" x14ac:dyDescent="0.35">
      <c r="B24" s="95"/>
      <c r="C24" s="50"/>
      <c r="D24" s="99" t="s">
        <v>25</v>
      </c>
      <c r="E24" s="99"/>
      <c r="F24" s="99"/>
      <c r="G24" s="99"/>
      <c r="H24" s="99"/>
      <c r="I24" s="99"/>
      <c r="J24" s="12"/>
      <c r="K24" s="100" t="s">
        <v>29</v>
      </c>
      <c r="L24" s="101"/>
      <c r="M24" s="101"/>
      <c r="N24" s="101"/>
      <c r="O24" s="101"/>
      <c r="P24" s="102"/>
      <c r="Q24" s="12"/>
      <c r="R24" s="100" t="s">
        <v>32</v>
      </c>
      <c r="S24" s="101"/>
      <c r="T24" s="101"/>
      <c r="U24" s="101"/>
      <c r="V24" s="101"/>
      <c r="W24" s="102"/>
    </row>
    <row r="25" spans="2:23" ht="28" x14ac:dyDescent="0.35">
      <c r="B25" s="95"/>
      <c r="C25" s="23" t="s">
        <v>0</v>
      </c>
      <c r="D25" s="13" t="s">
        <v>26</v>
      </c>
      <c r="E25" s="10" t="s">
        <v>19</v>
      </c>
      <c r="F25" s="10" t="s">
        <v>21</v>
      </c>
      <c r="G25" s="10" t="s">
        <v>27</v>
      </c>
      <c r="H25" s="10" t="s">
        <v>20</v>
      </c>
      <c r="I25" s="14" t="s">
        <v>31</v>
      </c>
      <c r="J25" s="11"/>
      <c r="K25" s="13" t="s">
        <v>28</v>
      </c>
      <c r="L25" s="10" t="s">
        <v>30</v>
      </c>
      <c r="M25" s="10" t="s">
        <v>22</v>
      </c>
      <c r="N25" s="10" t="s">
        <v>23</v>
      </c>
      <c r="O25" s="10" t="s">
        <v>24</v>
      </c>
      <c r="P25" s="14" t="s">
        <v>1</v>
      </c>
      <c r="Q25" s="11"/>
      <c r="R25" s="13" t="s">
        <v>33</v>
      </c>
      <c r="S25" s="10" t="s">
        <v>34</v>
      </c>
      <c r="T25" s="10" t="s">
        <v>35</v>
      </c>
      <c r="U25" s="10" t="s">
        <v>36</v>
      </c>
      <c r="V25" s="10" t="s">
        <v>37</v>
      </c>
      <c r="W25" s="14" t="s">
        <v>2</v>
      </c>
    </row>
    <row r="26" spans="2:23" x14ac:dyDescent="0.35">
      <c r="B26" s="95"/>
      <c r="C26" s="24" t="s">
        <v>3</v>
      </c>
      <c r="D26" s="26">
        <v>1945.3333333333333</v>
      </c>
      <c r="E26" s="27">
        <v>188.16666666666666</v>
      </c>
      <c r="F26" s="27">
        <v>25</v>
      </c>
      <c r="G26" s="27">
        <v>0</v>
      </c>
      <c r="H26" s="27">
        <v>4.8333333333333339</v>
      </c>
      <c r="I26" s="17">
        <f t="shared" ref="I26:I36" si="10">SUM(D26:H26)</f>
        <v>2163.3333333333335</v>
      </c>
      <c r="J26" s="6"/>
      <c r="K26" s="74">
        <v>10185244</v>
      </c>
      <c r="L26" s="75">
        <v>1018901</v>
      </c>
      <c r="M26" s="75">
        <v>2314700</v>
      </c>
      <c r="N26" s="75">
        <v>0</v>
      </c>
      <c r="O26" s="75">
        <v>127277</v>
      </c>
      <c r="P26" s="76">
        <f>SUM(K26:O26)</f>
        <v>13646122</v>
      </c>
      <c r="Q26" s="33"/>
      <c r="R26" s="34">
        <v>2023464.1399999997</v>
      </c>
      <c r="S26" s="35">
        <v>220235.6126781865</v>
      </c>
      <c r="T26" s="35">
        <v>468974.00732181361</v>
      </c>
      <c r="U26" s="27">
        <v>0</v>
      </c>
      <c r="V26" s="21">
        <v>34203.71</v>
      </c>
      <c r="W26" s="22">
        <f>SUM(R26:V26)</f>
        <v>2746877.4699999997</v>
      </c>
    </row>
    <row r="27" spans="2:23" x14ac:dyDescent="0.35">
      <c r="B27" s="95"/>
      <c r="C27" s="24" t="s">
        <v>4</v>
      </c>
      <c r="D27" s="15">
        <v>1527.6666666666667</v>
      </c>
      <c r="E27" s="16">
        <v>190.16666666666666</v>
      </c>
      <c r="F27" s="27">
        <v>19.916666666666668</v>
      </c>
      <c r="G27" s="27">
        <v>4</v>
      </c>
      <c r="H27" s="27">
        <v>7</v>
      </c>
      <c r="I27" s="17">
        <f t="shared" si="10"/>
        <v>1748.7500000000002</v>
      </c>
      <c r="J27" s="6"/>
      <c r="K27" s="26">
        <v>14497055.686909581</v>
      </c>
      <c r="L27" s="27">
        <v>2297852</v>
      </c>
      <c r="M27" s="27">
        <v>2938148</v>
      </c>
      <c r="N27" s="27">
        <v>6962440</v>
      </c>
      <c r="O27" s="27">
        <v>152602.69474459067</v>
      </c>
      <c r="P27" s="32">
        <f t="shared" ref="P27:P36" si="11">SUM(K27:O27)</f>
        <v>26848098.381654169</v>
      </c>
      <c r="Q27" s="33"/>
      <c r="R27" s="34">
        <v>2279475.3448000005</v>
      </c>
      <c r="S27" s="35">
        <v>375503.97404000006</v>
      </c>
      <c r="T27" s="35">
        <v>453979.98848</v>
      </c>
      <c r="U27" s="35">
        <v>996986.01079999981</v>
      </c>
      <c r="V27" s="21">
        <v>27288.614800000007</v>
      </c>
      <c r="W27" s="22">
        <f t="shared" ref="W27:W36" si="12">SUM(R27:V27)</f>
        <v>4133233.9329200005</v>
      </c>
    </row>
    <row r="28" spans="2:23" x14ac:dyDescent="0.35">
      <c r="B28" s="95"/>
      <c r="C28" s="24" t="s">
        <v>5</v>
      </c>
      <c r="D28" s="15">
        <v>4066</v>
      </c>
      <c r="E28" s="16">
        <v>381</v>
      </c>
      <c r="F28" s="27">
        <v>29</v>
      </c>
      <c r="G28" s="27">
        <v>0</v>
      </c>
      <c r="H28" s="27">
        <v>20</v>
      </c>
      <c r="I28" s="17">
        <f t="shared" ref="I28" si="13">SUM(D28:H28)</f>
        <v>4496</v>
      </c>
      <c r="J28" s="33"/>
      <c r="K28" s="26">
        <v>23528620</v>
      </c>
      <c r="L28" s="27">
        <f>4990052</f>
        <v>4990052</v>
      </c>
      <c r="M28" s="27">
        <v>4846138</v>
      </c>
      <c r="N28" s="27">
        <v>0</v>
      </c>
      <c r="O28" s="27">
        <f>122710+58246</f>
        <v>180956</v>
      </c>
      <c r="P28" s="32">
        <f t="shared" ref="P28" si="14">SUM(K28:O28)</f>
        <v>33545766</v>
      </c>
      <c r="Q28" s="33"/>
      <c r="R28" s="34">
        <v>4100333</v>
      </c>
      <c r="S28" s="35">
        <f>910999</f>
        <v>910999</v>
      </c>
      <c r="T28" s="35">
        <v>825896</v>
      </c>
      <c r="U28" s="27">
        <v>0</v>
      </c>
      <c r="V28" s="35">
        <f>44791</f>
        <v>44791</v>
      </c>
      <c r="W28" s="36">
        <f t="shared" ref="W28" si="15">SUM(R28:V28)</f>
        <v>5882019</v>
      </c>
    </row>
    <row r="29" spans="2:23" x14ac:dyDescent="0.35">
      <c r="B29" s="95"/>
      <c r="C29" s="24" t="s">
        <v>6</v>
      </c>
      <c r="D29" s="15">
        <v>657.91666666666663</v>
      </c>
      <c r="E29" s="16">
        <v>51.083333333333336</v>
      </c>
      <c r="F29" s="27">
        <v>0</v>
      </c>
      <c r="G29" s="27">
        <v>4</v>
      </c>
      <c r="H29" s="27">
        <v>1</v>
      </c>
      <c r="I29" s="17">
        <f t="shared" si="10"/>
        <v>714</v>
      </c>
      <c r="J29" s="6"/>
      <c r="K29" s="26">
        <v>3502190</v>
      </c>
      <c r="L29" s="27">
        <v>568351</v>
      </c>
      <c r="M29" s="27">
        <v>0</v>
      </c>
      <c r="N29" s="27">
        <v>899706</v>
      </c>
      <c r="O29" s="27">
        <v>17043.150000000001</v>
      </c>
      <c r="P29" s="32">
        <f t="shared" si="11"/>
        <v>4987290.1500000004</v>
      </c>
      <c r="Q29" s="33"/>
      <c r="R29" s="34">
        <v>598296.15</v>
      </c>
      <c r="S29" s="35">
        <v>98231.41</v>
      </c>
      <c r="T29" s="35">
        <v>0</v>
      </c>
      <c r="U29" s="35">
        <v>157000.22</v>
      </c>
      <c r="V29" s="21">
        <v>3293.92</v>
      </c>
      <c r="W29" s="22">
        <f t="shared" si="12"/>
        <v>856821.70000000007</v>
      </c>
    </row>
    <row r="30" spans="2:23" x14ac:dyDescent="0.35">
      <c r="B30" s="95"/>
      <c r="C30" s="24" t="s">
        <v>7</v>
      </c>
      <c r="D30" s="15">
        <v>801.83333333333337</v>
      </c>
      <c r="E30" s="16">
        <v>126.41666666666667</v>
      </c>
      <c r="F30" s="27">
        <v>15.333333333333334</v>
      </c>
      <c r="G30" s="27">
        <v>0</v>
      </c>
      <c r="H30" s="27">
        <v>33.083333333333336</v>
      </c>
      <c r="I30" s="17">
        <f t="shared" si="10"/>
        <v>976.66666666666674</v>
      </c>
      <c r="J30" s="6"/>
      <c r="K30" s="26">
        <v>5152902.58</v>
      </c>
      <c r="L30" s="27">
        <v>1594005</v>
      </c>
      <c r="M30" s="27">
        <v>5696986</v>
      </c>
      <c r="N30" s="27">
        <v>0</v>
      </c>
      <c r="O30" s="27">
        <v>65597.41</v>
      </c>
      <c r="P30" s="32">
        <f t="shared" si="11"/>
        <v>12509490.99</v>
      </c>
      <c r="Q30" s="33"/>
      <c r="R30" s="34">
        <v>896541.02999999991</v>
      </c>
      <c r="S30" s="35">
        <v>305065.56</v>
      </c>
      <c r="T30" s="35">
        <v>923855.2</v>
      </c>
      <c r="U30" s="27">
        <v>0</v>
      </c>
      <c r="V30" s="21">
        <v>15573.14</v>
      </c>
      <c r="W30" s="22">
        <f t="shared" si="12"/>
        <v>2141034.9300000002</v>
      </c>
    </row>
    <row r="31" spans="2:23" x14ac:dyDescent="0.35">
      <c r="B31" s="95"/>
      <c r="C31" s="31" t="s">
        <v>8</v>
      </c>
      <c r="D31" s="27">
        <v>3045</v>
      </c>
      <c r="E31" s="43" t="s">
        <v>38</v>
      </c>
      <c r="F31" s="27">
        <v>704</v>
      </c>
      <c r="G31" s="27">
        <v>4</v>
      </c>
      <c r="H31" s="27">
        <v>4</v>
      </c>
      <c r="I31" s="32">
        <f t="shared" ref="I31" si="16">SUM(D31:H31)</f>
        <v>3757</v>
      </c>
      <c r="J31" s="33"/>
      <c r="K31" s="26">
        <v>17141759</v>
      </c>
      <c r="L31" s="43" t="s">
        <v>38</v>
      </c>
      <c r="M31" s="27">
        <v>16905568</v>
      </c>
      <c r="N31" s="27">
        <v>20126143</v>
      </c>
      <c r="O31" s="27">
        <f>347690+58257</f>
        <v>405947</v>
      </c>
      <c r="P31" s="32">
        <f t="shared" ref="P31" si="17">SUM(K31:O31)</f>
        <v>54579417</v>
      </c>
      <c r="Q31" s="33"/>
      <c r="R31" s="34">
        <v>2244246</v>
      </c>
      <c r="S31" s="45" t="s">
        <v>38</v>
      </c>
      <c r="T31" s="35">
        <v>2875778</v>
      </c>
      <c r="U31" s="35">
        <v>2859438</v>
      </c>
      <c r="V31" s="35">
        <v>98742</v>
      </c>
      <c r="W31" s="36">
        <f t="shared" ref="W31" si="18">SUM(R31:V31)</f>
        <v>8078204</v>
      </c>
    </row>
    <row r="32" spans="2:23" x14ac:dyDescent="0.35">
      <c r="B32" s="95"/>
      <c r="C32" s="31" t="s">
        <v>9</v>
      </c>
      <c r="D32" s="26">
        <v>4839.75</v>
      </c>
      <c r="E32" s="27">
        <v>866.25</v>
      </c>
      <c r="F32" s="27">
        <v>41.25</v>
      </c>
      <c r="G32" s="27">
        <v>0</v>
      </c>
      <c r="H32" s="27">
        <v>0</v>
      </c>
      <c r="I32" s="32">
        <f t="shared" si="10"/>
        <v>5747.25</v>
      </c>
      <c r="J32" s="33"/>
      <c r="K32" s="26">
        <v>31156590</v>
      </c>
      <c r="L32" s="27">
        <v>10936043</v>
      </c>
      <c r="M32" s="27">
        <v>15962108</v>
      </c>
      <c r="N32" s="27">
        <v>0</v>
      </c>
      <c r="O32" s="27">
        <v>477849</v>
      </c>
      <c r="P32" s="32">
        <f>SUM(K32:O32)</f>
        <v>58532590</v>
      </c>
      <c r="Q32" s="33"/>
      <c r="R32" s="34">
        <v>4883650.49</v>
      </c>
      <c r="S32" s="35">
        <v>1823677.044</v>
      </c>
      <c r="T32" s="35">
        <v>2400957.9560000002</v>
      </c>
      <c r="U32" s="27">
        <v>0</v>
      </c>
      <c r="V32" s="35">
        <v>99714</v>
      </c>
      <c r="W32" s="36">
        <f t="shared" si="12"/>
        <v>9207999.4900000002</v>
      </c>
    </row>
    <row r="33" spans="2:23" x14ac:dyDescent="0.35">
      <c r="B33" s="95"/>
      <c r="C33" s="31" t="s">
        <v>10</v>
      </c>
      <c r="D33" s="27">
        <v>3568</v>
      </c>
      <c r="E33" s="27">
        <v>648</v>
      </c>
      <c r="F33" s="27">
        <v>0</v>
      </c>
      <c r="G33" s="27">
        <v>0</v>
      </c>
      <c r="H33" s="27">
        <v>3</v>
      </c>
      <c r="I33" s="32">
        <f t="shared" ref="I33" si="19">SUM(D33:H33)</f>
        <v>4219</v>
      </c>
      <c r="J33" s="33"/>
      <c r="K33" s="26">
        <v>21688925</v>
      </c>
      <c r="L33" s="27">
        <v>24062506</v>
      </c>
      <c r="M33" s="27">
        <v>0</v>
      </c>
      <c r="N33" s="27">
        <v>0</v>
      </c>
      <c r="O33" s="27">
        <v>37441</v>
      </c>
      <c r="P33" s="32">
        <f t="shared" ref="P33" si="20">SUM(K33:O33)</f>
        <v>45788872</v>
      </c>
      <c r="Q33" s="33"/>
      <c r="R33" s="34">
        <v>3365273</v>
      </c>
      <c r="S33" s="35">
        <v>3693441</v>
      </c>
      <c r="T33" s="27">
        <v>0</v>
      </c>
      <c r="U33" s="27">
        <v>0</v>
      </c>
      <c r="V33" s="35">
        <v>22773</v>
      </c>
      <c r="W33" s="36">
        <f t="shared" ref="W33" si="21">SUM(R33:V33)</f>
        <v>7081487</v>
      </c>
    </row>
    <row r="34" spans="2:23" x14ac:dyDescent="0.35">
      <c r="B34" s="95"/>
      <c r="C34" s="24" t="s">
        <v>11</v>
      </c>
      <c r="D34" s="15">
        <v>1609.8333333333333</v>
      </c>
      <c r="E34" s="16">
        <v>199</v>
      </c>
      <c r="F34" s="27">
        <v>15.833333333333334</v>
      </c>
      <c r="G34" s="27">
        <v>1</v>
      </c>
      <c r="H34" s="27">
        <v>32</v>
      </c>
      <c r="I34" s="17">
        <f t="shared" si="10"/>
        <v>1857.6666666666665</v>
      </c>
      <c r="J34" s="6"/>
      <c r="K34" s="26">
        <v>10189153</v>
      </c>
      <c r="L34" s="27">
        <v>2420080</v>
      </c>
      <c r="M34" s="27">
        <v>6992925</v>
      </c>
      <c r="N34" s="27">
        <v>8525879</v>
      </c>
      <c r="O34" s="27">
        <v>89238</v>
      </c>
      <c r="P34" s="32">
        <f t="shared" si="11"/>
        <v>28217275</v>
      </c>
      <c r="Q34" s="33"/>
      <c r="R34" s="34">
        <v>1407138.15</v>
      </c>
      <c r="S34" s="35">
        <v>390865.08761999995</v>
      </c>
      <c r="T34" s="35">
        <v>879968.19237999979</v>
      </c>
      <c r="U34" s="35">
        <v>1066187.1200000001</v>
      </c>
      <c r="V34" s="21">
        <v>25753.040000000001</v>
      </c>
      <c r="W34" s="22">
        <f t="shared" si="12"/>
        <v>3769911.59</v>
      </c>
    </row>
    <row r="35" spans="2:23" x14ac:dyDescent="0.35">
      <c r="B35" s="95"/>
      <c r="C35" s="24" t="s">
        <v>12</v>
      </c>
      <c r="D35" s="15">
        <v>582</v>
      </c>
      <c r="E35" s="16">
        <v>65</v>
      </c>
      <c r="F35" s="27">
        <v>0</v>
      </c>
      <c r="G35" s="27">
        <v>1</v>
      </c>
      <c r="H35" s="27">
        <v>21</v>
      </c>
      <c r="I35" s="17">
        <f t="shared" si="10"/>
        <v>669</v>
      </c>
      <c r="J35" s="6"/>
      <c r="K35" s="26">
        <v>4164360</v>
      </c>
      <c r="L35" s="27">
        <v>1644934</v>
      </c>
      <c r="M35" s="27">
        <v>0</v>
      </c>
      <c r="N35" s="27">
        <v>7332000</v>
      </c>
      <c r="O35" s="27">
        <v>548763</v>
      </c>
      <c r="P35" s="32">
        <f t="shared" si="11"/>
        <v>13690057</v>
      </c>
      <c r="Q35" s="33"/>
      <c r="R35" s="34">
        <v>537698.6</v>
      </c>
      <c r="S35" s="35">
        <v>232259.58</v>
      </c>
      <c r="T35" s="27">
        <v>0</v>
      </c>
      <c r="U35" s="35">
        <v>1086965.42</v>
      </c>
      <c r="V35" s="21">
        <v>79967.149999999994</v>
      </c>
      <c r="W35" s="22">
        <f t="shared" si="12"/>
        <v>1936890.7499999998</v>
      </c>
    </row>
    <row r="36" spans="2:23" x14ac:dyDescent="0.35">
      <c r="B36" s="95"/>
      <c r="C36" s="55" t="s">
        <v>13</v>
      </c>
      <c r="D36" s="52">
        <v>3259</v>
      </c>
      <c r="E36" s="53">
        <v>509</v>
      </c>
      <c r="F36" s="63">
        <v>0</v>
      </c>
      <c r="G36" s="63">
        <v>0</v>
      </c>
      <c r="H36" s="63">
        <v>13</v>
      </c>
      <c r="I36" s="54">
        <f t="shared" si="10"/>
        <v>3781</v>
      </c>
      <c r="J36" s="6"/>
      <c r="K36" s="77">
        <v>26699555</v>
      </c>
      <c r="L36" s="63">
        <v>26848517</v>
      </c>
      <c r="M36" s="63">
        <v>0</v>
      </c>
      <c r="N36" s="63">
        <v>0</v>
      </c>
      <c r="O36" s="63">
        <v>1071718</v>
      </c>
      <c r="P36" s="64">
        <f t="shared" si="11"/>
        <v>54619790</v>
      </c>
      <c r="Q36" s="33"/>
      <c r="R36" s="34">
        <v>3485460</v>
      </c>
      <c r="S36" s="35">
        <v>3378142</v>
      </c>
      <c r="T36" s="35">
        <v>0</v>
      </c>
      <c r="U36" s="35">
        <v>0</v>
      </c>
      <c r="V36" s="21">
        <v>138781</v>
      </c>
      <c r="W36" s="22">
        <f t="shared" si="12"/>
        <v>7002383</v>
      </c>
    </row>
    <row r="37" spans="2:23" ht="15" thickBot="1" x14ac:dyDescent="0.4">
      <c r="B37" s="96"/>
      <c r="C37" s="25" t="s">
        <v>14</v>
      </c>
      <c r="D37" s="18">
        <f>SUM(D26:D36)</f>
        <v>25902.333333333332</v>
      </c>
      <c r="E37" s="19">
        <f t="shared" ref="E37:G37" si="22">SUM(E26:E36)</f>
        <v>3224.083333333333</v>
      </c>
      <c r="F37" s="19">
        <f t="shared" si="22"/>
        <v>850.33333333333337</v>
      </c>
      <c r="G37" s="19">
        <f t="shared" si="22"/>
        <v>14</v>
      </c>
      <c r="H37" s="19">
        <f>SUM(H26:H36)</f>
        <v>138.91666666666669</v>
      </c>
      <c r="I37" s="20">
        <f t="shared" ref="I37" si="23">SUM(I26:I36)</f>
        <v>30129.666666666668</v>
      </c>
      <c r="J37" s="5"/>
      <c r="K37" s="18">
        <f t="shared" ref="K37:N37" si="24">SUM(K26:K36)</f>
        <v>167906354.26690957</v>
      </c>
      <c r="L37" s="19">
        <f t="shared" si="24"/>
        <v>76381241</v>
      </c>
      <c r="M37" s="19">
        <f t="shared" si="24"/>
        <v>55656573</v>
      </c>
      <c r="N37" s="19">
        <f t="shared" si="24"/>
        <v>43846168</v>
      </c>
      <c r="O37" s="19">
        <f t="shared" ref="O37:P37" si="25">SUM(O26:O36)</f>
        <v>3174432.2547445907</v>
      </c>
      <c r="P37" s="20">
        <f t="shared" si="25"/>
        <v>346964768.52165419</v>
      </c>
      <c r="Q37" s="5"/>
      <c r="R37" s="56">
        <f>SUM(R26:R36)</f>
        <v>25821575.904799998</v>
      </c>
      <c r="S37" s="57">
        <f t="shared" ref="S37:T37" si="26">SUM(S26:S36)</f>
        <v>11428420.268338187</v>
      </c>
      <c r="T37" s="57">
        <f t="shared" si="26"/>
        <v>8829409.3441818133</v>
      </c>
      <c r="U37" s="57">
        <f>SUM(U26:U36)</f>
        <v>6166576.7708000001</v>
      </c>
      <c r="V37" s="57">
        <f t="shared" ref="V37:W37" si="27">SUM(V26:V36)</f>
        <v>590880.57479999994</v>
      </c>
      <c r="W37" s="58">
        <f t="shared" si="27"/>
        <v>52836862.862920001</v>
      </c>
    </row>
    <row r="38" spans="2:23" x14ac:dyDescent="0.35"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</row>
    <row r="39" spans="2:23" x14ac:dyDescent="0.35"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</row>
    <row r="40" spans="2:23" ht="15" thickBo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</row>
    <row r="41" spans="2:23" ht="15" thickBot="1" x14ac:dyDescent="0.4">
      <c r="B41" s="94">
        <v>2019</v>
      </c>
      <c r="C41" s="86">
        <v>2019</v>
      </c>
      <c r="D41" s="86"/>
      <c r="E41" s="86"/>
      <c r="F41" s="86"/>
      <c r="G41" s="86"/>
      <c r="H41" s="86"/>
      <c r="I41" s="86"/>
      <c r="J41" s="87"/>
      <c r="K41" s="86"/>
      <c r="L41" s="86"/>
      <c r="M41" s="86"/>
      <c r="N41" s="86"/>
      <c r="O41" s="86"/>
      <c r="P41" s="86"/>
      <c r="Q41" s="87"/>
      <c r="R41" s="86"/>
      <c r="S41" s="86"/>
      <c r="T41" s="86"/>
      <c r="U41" s="86"/>
      <c r="V41" s="86"/>
      <c r="W41" s="88"/>
    </row>
    <row r="42" spans="2:23" ht="22.5" customHeight="1" thickTop="1" x14ac:dyDescent="0.35">
      <c r="B42" s="95"/>
      <c r="C42" s="50"/>
      <c r="D42" s="99" t="s">
        <v>25</v>
      </c>
      <c r="E42" s="99"/>
      <c r="F42" s="99"/>
      <c r="G42" s="99"/>
      <c r="H42" s="99"/>
      <c r="I42" s="99"/>
      <c r="J42" s="12"/>
      <c r="K42" s="100" t="s">
        <v>29</v>
      </c>
      <c r="L42" s="101"/>
      <c r="M42" s="101"/>
      <c r="N42" s="101"/>
      <c r="O42" s="101"/>
      <c r="P42" s="102"/>
      <c r="Q42" s="12"/>
      <c r="R42" s="100" t="s">
        <v>32</v>
      </c>
      <c r="S42" s="101"/>
      <c r="T42" s="101"/>
      <c r="U42" s="101"/>
      <c r="V42" s="101"/>
      <c r="W42" s="102"/>
    </row>
    <row r="43" spans="2:23" ht="28" x14ac:dyDescent="0.35">
      <c r="B43" s="97"/>
      <c r="C43" s="23" t="s">
        <v>0</v>
      </c>
      <c r="D43" s="13" t="s">
        <v>26</v>
      </c>
      <c r="E43" s="10" t="s">
        <v>19</v>
      </c>
      <c r="F43" s="10" t="s">
        <v>21</v>
      </c>
      <c r="G43" s="10" t="s">
        <v>27</v>
      </c>
      <c r="H43" s="10" t="s">
        <v>20</v>
      </c>
      <c r="I43" s="14" t="s">
        <v>31</v>
      </c>
      <c r="J43" s="11"/>
      <c r="K43" s="13" t="s">
        <v>28</v>
      </c>
      <c r="L43" s="10" t="s">
        <v>30</v>
      </c>
      <c r="M43" s="10" t="s">
        <v>22</v>
      </c>
      <c r="N43" s="10" t="s">
        <v>23</v>
      </c>
      <c r="O43" s="10" t="s">
        <v>24</v>
      </c>
      <c r="P43" s="14" t="s">
        <v>1</v>
      </c>
      <c r="Q43" s="11"/>
      <c r="R43" s="13" t="s">
        <v>33</v>
      </c>
      <c r="S43" s="10" t="s">
        <v>34</v>
      </c>
      <c r="T43" s="10" t="s">
        <v>35</v>
      </c>
      <c r="U43" s="10" t="s">
        <v>36</v>
      </c>
      <c r="V43" s="10" t="s">
        <v>37</v>
      </c>
      <c r="W43" s="14" t="s">
        <v>2</v>
      </c>
    </row>
    <row r="44" spans="2:23" x14ac:dyDescent="0.35">
      <c r="B44" s="97"/>
      <c r="C44" s="24" t="s">
        <v>3</v>
      </c>
      <c r="D44" s="15">
        <v>1957</v>
      </c>
      <c r="E44" s="16">
        <v>187.16666666666666</v>
      </c>
      <c r="F44" s="27">
        <v>27</v>
      </c>
      <c r="G44" s="27">
        <v>0</v>
      </c>
      <c r="H44" s="27">
        <v>5</v>
      </c>
      <c r="I44" s="17">
        <f t="shared" ref="I44:I53" si="28">SUM(D44:H44)</f>
        <v>2176.1666666666665</v>
      </c>
      <c r="J44" s="6"/>
      <c r="K44" s="26">
        <v>10099154</v>
      </c>
      <c r="L44" s="27">
        <v>1017070</v>
      </c>
      <c r="M44" s="27">
        <v>2332694</v>
      </c>
      <c r="N44" s="27">
        <v>0</v>
      </c>
      <c r="O44" s="27">
        <v>115951</v>
      </c>
      <c r="P44" s="32">
        <f>SUM(K44:O44)</f>
        <v>13564869</v>
      </c>
      <c r="Q44" s="33"/>
      <c r="R44" s="78">
        <v>1993282.0299999996</v>
      </c>
      <c r="S44" s="79">
        <v>218580.94342981864</v>
      </c>
      <c r="T44" s="79">
        <v>467438.67657018139</v>
      </c>
      <c r="U44" s="75">
        <v>0</v>
      </c>
      <c r="V44" s="48">
        <v>34252.94</v>
      </c>
      <c r="W44" s="49">
        <f>SUM(R44:V44)</f>
        <v>2713554.5899999994</v>
      </c>
    </row>
    <row r="45" spans="2:23" x14ac:dyDescent="0.35">
      <c r="B45" s="97"/>
      <c r="C45" s="24" t="s">
        <v>4</v>
      </c>
      <c r="D45" s="15">
        <v>1544.25</v>
      </c>
      <c r="E45" s="16">
        <v>193.91666666666666</v>
      </c>
      <c r="F45" s="27">
        <v>20.166666666666668</v>
      </c>
      <c r="G45" s="27">
        <v>4</v>
      </c>
      <c r="H45" s="27">
        <v>7</v>
      </c>
      <c r="I45" s="17">
        <f t="shared" si="28"/>
        <v>1769.3333333333335</v>
      </c>
      <c r="J45" s="6"/>
      <c r="K45" s="26">
        <v>13654274.336328056</v>
      </c>
      <c r="L45" s="27">
        <v>2326872</v>
      </c>
      <c r="M45" s="27">
        <v>2943265</v>
      </c>
      <c r="N45" s="27">
        <v>7210800</v>
      </c>
      <c r="O45" s="27">
        <v>126686.00000000001</v>
      </c>
      <c r="P45" s="32">
        <f t="shared" ref="P45:P53" si="29">SUM(K45:O45)</f>
        <v>26261897.336328056</v>
      </c>
      <c r="Q45" s="33"/>
      <c r="R45" s="34">
        <v>2193572.80528</v>
      </c>
      <c r="S45" s="35">
        <v>380468.59943999996</v>
      </c>
      <c r="T45" s="35">
        <v>451034.41065000003</v>
      </c>
      <c r="U45" s="35">
        <v>932148.11199999985</v>
      </c>
      <c r="V45" s="21">
        <v>26797.323460000003</v>
      </c>
      <c r="W45" s="22">
        <f t="shared" ref="W45:W54" si="30">SUM(R45:V45)</f>
        <v>3984021.2508299998</v>
      </c>
    </row>
    <row r="46" spans="2:23" x14ac:dyDescent="0.35">
      <c r="B46" s="97"/>
      <c r="C46" s="24" t="s">
        <v>5</v>
      </c>
      <c r="D46" s="27">
        <v>4020</v>
      </c>
      <c r="E46" s="27">
        <v>398</v>
      </c>
      <c r="F46" s="27">
        <v>29</v>
      </c>
      <c r="G46" s="27">
        <v>0</v>
      </c>
      <c r="H46" s="27">
        <v>20</v>
      </c>
      <c r="I46" s="32">
        <f t="shared" ref="I46" si="31">SUM(D46:H46)</f>
        <v>4467</v>
      </c>
      <c r="J46" s="33"/>
      <c r="K46" s="26">
        <v>23422104</v>
      </c>
      <c r="L46" s="27">
        <f>5020669</f>
        <v>5020669</v>
      </c>
      <c r="M46" s="27">
        <v>5174088</v>
      </c>
      <c r="N46" s="27">
        <v>0</v>
      </c>
      <c r="O46" s="27">
        <f>122287+45927</f>
        <v>168214</v>
      </c>
      <c r="P46" s="32">
        <f t="shared" ref="P46" si="32">SUM(K46:O46)</f>
        <v>33785075</v>
      </c>
      <c r="Q46" s="33"/>
      <c r="R46" s="34">
        <v>4230840</v>
      </c>
      <c r="S46" s="35">
        <f>919854</f>
        <v>919854</v>
      </c>
      <c r="T46" s="35">
        <v>911324</v>
      </c>
      <c r="U46" s="35">
        <v>0</v>
      </c>
      <c r="V46" s="35">
        <f>46577+2384+1</f>
        <v>48962</v>
      </c>
      <c r="W46" s="36">
        <f t="shared" ref="W46" si="33">SUM(R46:V46)</f>
        <v>6110980</v>
      </c>
    </row>
    <row r="47" spans="2:23" x14ac:dyDescent="0.35">
      <c r="B47" s="97"/>
      <c r="C47" s="24" t="s">
        <v>6</v>
      </c>
      <c r="D47" s="15">
        <v>656</v>
      </c>
      <c r="E47" s="16">
        <v>50</v>
      </c>
      <c r="F47" s="27">
        <v>0</v>
      </c>
      <c r="G47" s="27">
        <v>4</v>
      </c>
      <c r="H47" s="27">
        <v>1</v>
      </c>
      <c r="I47" s="17">
        <f t="shared" si="28"/>
        <v>711</v>
      </c>
      <c r="J47" s="6"/>
      <c r="K47" s="26">
        <v>3468887</v>
      </c>
      <c r="L47" s="27">
        <v>555038</v>
      </c>
      <c r="M47" s="27">
        <v>0</v>
      </c>
      <c r="N47" s="27">
        <v>865613</v>
      </c>
      <c r="O47" s="27">
        <v>16961.300000000003</v>
      </c>
      <c r="P47" s="32">
        <f t="shared" si="29"/>
        <v>4906499.3</v>
      </c>
      <c r="Q47" s="33"/>
      <c r="R47" s="34">
        <v>589947.00000000012</v>
      </c>
      <c r="S47" s="35">
        <v>95533.190000000017</v>
      </c>
      <c r="T47" s="35">
        <v>0</v>
      </c>
      <c r="U47" s="35">
        <v>150155.91999999998</v>
      </c>
      <c r="V47" s="21">
        <v>3280.0800000000004</v>
      </c>
      <c r="W47" s="22">
        <f t="shared" si="30"/>
        <v>838916.19000000006</v>
      </c>
    </row>
    <row r="48" spans="2:23" x14ac:dyDescent="0.35">
      <c r="B48" s="97"/>
      <c r="C48" s="24" t="s">
        <v>7</v>
      </c>
      <c r="D48" s="15">
        <v>805</v>
      </c>
      <c r="E48" s="16">
        <v>123</v>
      </c>
      <c r="F48" s="27">
        <v>16</v>
      </c>
      <c r="G48" s="27">
        <v>0</v>
      </c>
      <c r="H48" s="27">
        <v>33.083333333333336</v>
      </c>
      <c r="I48" s="17">
        <f t="shared" si="28"/>
        <v>977.08333333333337</v>
      </c>
      <c r="J48" s="6"/>
      <c r="K48" s="26">
        <v>5134304</v>
      </c>
      <c r="L48" s="27">
        <v>1614204.68</v>
      </c>
      <c r="M48" s="27">
        <v>5770337.3399999999</v>
      </c>
      <c r="N48" s="27">
        <v>0</v>
      </c>
      <c r="O48" s="27">
        <v>63661</v>
      </c>
      <c r="P48" s="32">
        <f t="shared" si="29"/>
        <v>12582507.02</v>
      </c>
      <c r="Q48" s="33"/>
      <c r="R48" s="34">
        <v>892953.86999999988</v>
      </c>
      <c r="S48" s="35">
        <v>309559.67</v>
      </c>
      <c r="T48" s="35">
        <v>930265.24</v>
      </c>
      <c r="U48" s="27">
        <v>0</v>
      </c>
      <c r="V48" s="21">
        <v>15151.86</v>
      </c>
      <c r="W48" s="22">
        <f t="shared" si="30"/>
        <v>2147930.6399999997</v>
      </c>
    </row>
    <row r="49" spans="2:23" x14ac:dyDescent="0.35">
      <c r="B49" s="97"/>
      <c r="C49" s="47" t="s">
        <v>8</v>
      </c>
      <c r="D49" s="27">
        <v>3090</v>
      </c>
      <c r="E49" s="43" t="s">
        <v>38</v>
      </c>
      <c r="F49" s="27">
        <f>607+117-4</f>
        <v>720</v>
      </c>
      <c r="G49" s="27">
        <v>4</v>
      </c>
      <c r="H49" s="27">
        <v>3</v>
      </c>
      <c r="I49" s="32">
        <f t="shared" ref="I49" si="34">SUM(D49:H49)</f>
        <v>3817</v>
      </c>
      <c r="J49" s="33"/>
      <c r="K49" s="26">
        <v>16822880</v>
      </c>
      <c r="L49" s="43" t="s">
        <v>38</v>
      </c>
      <c r="M49" s="27">
        <v>18343222</v>
      </c>
      <c r="N49" s="27">
        <v>19848414</v>
      </c>
      <c r="O49" s="27">
        <v>324996</v>
      </c>
      <c r="P49" s="32">
        <f t="shared" ref="P49" si="35">SUM(K49:O49)</f>
        <v>55339512</v>
      </c>
      <c r="Q49" s="33"/>
      <c r="R49" s="34">
        <v>2199505</v>
      </c>
      <c r="S49" s="45" t="s">
        <v>38</v>
      </c>
      <c r="T49" s="35">
        <v>2843271</v>
      </c>
      <c r="U49" s="35">
        <v>3107142</v>
      </c>
      <c r="V49" s="35">
        <v>98236</v>
      </c>
      <c r="W49" s="36">
        <f t="shared" ref="W49" si="36">SUM(R49:V49)</f>
        <v>8248154</v>
      </c>
    </row>
    <row r="50" spans="2:23" x14ac:dyDescent="0.35">
      <c r="B50" s="97"/>
      <c r="C50" s="31" t="s">
        <v>9</v>
      </c>
      <c r="D50" s="26">
        <v>4836</v>
      </c>
      <c r="E50" s="27">
        <v>882</v>
      </c>
      <c r="F50" s="27">
        <v>41</v>
      </c>
      <c r="G50" s="27">
        <v>0</v>
      </c>
      <c r="H50" s="27">
        <v>0</v>
      </c>
      <c r="I50" s="32">
        <f t="shared" si="28"/>
        <v>5759</v>
      </c>
      <c r="J50" s="33"/>
      <c r="K50" s="26">
        <v>31319238</v>
      </c>
      <c r="L50" s="27">
        <v>12105517</v>
      </c>
      <c r="M50" s="27">
        <v>17952115</v>
      </c>
      <c r="N50" s="27">
        <v>0</v>
      </c>
      <c r="O50" s="27">
        <v>477867</v>
      </c>
      <c r="P50" s="32">
        <f t="shared" si="29"/>
        <v>61854737</v>
      </c>
      <c r="Q50" s="33"/>
      <c r="R50" s="34">
        <v>4813814.802480001</v>
      </c>
      <c r="S50" s="35">
        <v>1840402.9499999997</v>
      </c>
      <c r="T50" s="35">
        <v>2358616.9392400002</v>
      </c>
      <c r="U50" s="27">
        <v>0</v>
      </c>
      <c r="V50" s="35">
        <v>99757.999999999985</v>
      </c>
      <c r="W50" s="36">
        <f t="shared" si="30"/>
        <v>9112592.6917200014</v>
      </c>
    </row>
    <row r="51" spans="2:23" x14ac:dyDescent="0.35">
      <c r="B51" s="97"/>
      <c r="C51" s="31" t="s">
        <v>10</v>
      </c>
      <c r="D51" s="27">
        <v>3498</v>
      </c>
      <c r="E51" s="27">
        <v>550</v>
      </c>
      <c r="F51" s="27">
        <v>94</v>
      </c>
      <c r="G51" s="27">
        <v>0</v>
      </c>
      <c r="H51" s="27">
        <v>4</v>
      </c>
      <c r="I51" s="32">
        <f t="shared" ref="I51" si="37">SUM(D51:H51)</f>
        <v>4146</v>
      </c>
      <c r="J51" s="33"/>
      <c r="K51" s="26">
        <v>21460395</v>
      </c>
      <c r="L51" s="27">
        <v>5438160</v>
      </c>
      <c r="M51" s="27">
        <v>18243106</v>
      </c>
      <c r="N51" s="27">
        <v>0</v>
      </c>
      <c r="O51" s="27">
        <v>38148</v>
      </c>
      <c r="P51" s="32">
        <f t="shared" ref="P51" si="38">SUM(K51:O51)</f>
        <v>45179809</v>
      </c>
      <c r="Q51" s="33"/>
      <c r="R51" s="34">
        <v>3374513</v>
      </c>
      <c r="S51" s="35">
        <v>876899</v>
      </c>
      <c r="T51" s="35">
        <v>2761860</v>
      </c>
      <c r="U51" s="27">
        <v>0</v>
      </c>
      <c r="V51" s="35">
        <v>22597</v>
      </c>
      <c r="W51" s="36">
        <f t="shared" ref="W51" si="39">SUM(R51:V51)</f>
        <v>7035869</v>
      </c>
    </row>
    <row r="52" spans="2:23" x14ac:dyDescent="0.35">
      <c r="B52" s="97"/>
      <c r="C52" s="31" t="s">
        <v>11</v>
      </c>
      <c r="D52" s="15">
        <v>1620.3333333333333</v>
      </c>
      <c r="E52" s="16">
        <v>193.08333333333334</v>
      </c>
      <c r="F52" s="27">
        <v>16.166666666666664</v>
      </c>
      <c r="G52" s="27">
        <v>1</v>
      </c>
      <c r="H52" s="27">
        <v>32</v>
      </c>
      <c r="I52" s="17">
        <f t="shared" si="28"/>
        <v>1862.5833333333333</v>
      </c>
      <c r="J52" s="6"/>
      <c r="K52" s="26">
        <v>10186640</v>
      </c>
      <c r="L52" s="27">
        <v>2384371</v>
      </c>
      <c r="M52" s="27">
        <v>7314434</v>
      </c>
      <c r="N52" s="27">
        <v>8849076</v>
      </c>
      <c r="O52" s="27">
        <v>89453</v>
      </c>
      <c r="P52" s="32">
        <f t="shared" si="29"/>
        <v>28823974</v>
      </c>
      <c r="Q52" s="33"/>
      <c r="R52" s="34">
        <v>1404573.94</v>
      </c>
      <c r="S52" s="35">
        <v>381453.29022000008</v>
      </c>
      <c r="T52" s="35">
        <v>840329.7797800001</v>
      </c>
      <c r="U52" s="35">
        <v>1105238.9499999997</v>
      </c>
      <c r="V52" s="21">
        <v>25796.15</v>
      </c>
      <c r="W52" s="22">
        <f t="shared" si="30"/>
        <v>3757392.11</v>
      </c>
    </row>
    <row r="53" spans="2:23" x14ac:dyDescent="0.35">
      <c r="B53" s="97"/>
      <c r="C53" s="31" t="s">
        <v>12</v>
      </c>
      <c r="D53" s="15">
        <v>575</v>
      </c>
      <c r="E53" s="16">
        <v>68</v>
      </c>
      <c r="F53" s="27">
        <v>0</v>
      </c>
      <c r="G53" s="27">
        <v>1</v>
      </c>
      <c r="H53" s="27">
        <v>21</v>
      </c>
      <c r="I53" s="17">
        <f t="shared" si="28"/>
        <v>665</v>
      </c>
      <c r="J53" s="6"/>
      <c r="K53" s="26">
        <v>3938087</v>
      </c>
      <c r="L53" s="27">
        <v>1571359</v>
      </c>
      <c r="M53" s="27">
        <v>0</v>
      </c>
      <c r="N53" s="27">
        <v>6624000</v>
      </c>
      <c r="O53" s="27">
        <v>554536</v>
      </c>
      <c r="P53" s="32">
        <f t="shared" si="29"/>
        <v>12687982</v>
      </c>
      <c r="Q53" s="33"/>
      <c r="R53" s="34">
        <v>510863.49000000005</v>
      </c>
      <c r="S53" s="35">
        <v>223244.77</v>
      </c>
      <c r="T53" s="27">
        <v>0</v>
      </c>
      <c r="U53" s="35">
        <v>1010195.9200000002</v>
      </c>
      <c r="V53" s="21">
        <v>80854.489999999991</v>
      </c>
      <c r="W53" s="22">
        <f t="shared" si="30"/>
        <v>1825158.6700000002</v>
      </c>
    </row>
    <row r="54" spans="2:23" x14ac:dyDescent="0.35">
      <c r="B54" s="97"/>
      <c r="C54" s="31" t="s">
        <v>13</v>
      </c>
      <c r="D54" s="15">
        <v>3289</v>
      </c>
      <c r="E54" s="16">
        <v>421</v>
      </c>
      <c r="F54" s="27">
        <v>0</v>
      </c>
      <c r="G54" s="27">
        <v>0</v>
      </c>
      <c r="H54" s="27">
        <v>13</v>
      </c>
      <c r="I54" s="17">
        <f>SUM(D54:H54)</f>
        <v>3723</v>
      </c>
      <c r="J54" s="6"/>
      <c r="K54" s="26">
        <v>26143717</v>
      </c>
      <c r="L54" s="27">
        <v>25850209</v>
      </c>
      <c r="M54" s="27">
        <v>0</v>
      </c>
      <c r="N54" s="27">
        <v>0</v>
      </c>
      <c r="O54" s="27">
        <v>1144637</v>
      </c>
      <c r="P54" s="32">
        <f>SUM(K54:O54)</f>
        <v>53138563</v>
      </c>
      <c r="Q54" s="33"/>
      <c r="R54" s="34">
        <v>3402759</v>
      </c>
      <c r="S54" s="35">
        <v>3241062</v>
      </c>
      <c r="T54" s="27">
        <v>0</v>
      </c>
      <c r="U54" s="27">
        <v>0</v>
      </c>
      <c r="V54" s="21">
        <v>144074</v>
      </c>
      <c r="W54" s="22">
        <f t="shared" si="30"/>
        <v>6787895</v>
      </c>
    </row>
    <row r="55" spans="2:23" ht="15" thickBot="1" x14ac:dyDescent="0.4">
      <c r="B55" s="98"/>
      <c r="C55" s="59" t="s">
        <v>14</v>
      </c>
      <c r="D55" s="60">
        <f>SUM(D44:D54)</f>
        <v>25890.583333333332</v>
      </c>
      <c r="E55" s="61">
        <f t="shared" ref="E55:G55" si="40">SUM(E44:E54)</f>
        <v>3066.1666666666665</v>
      </c>
      <c r="F55" s="61">
        <f t="shared" si="40"/>
        <v>963.33333333333326</v>
      </c>
      <c r="G55" s="61">
        <f t="shared" si="40"/>
        <v>14</v>
      </c>
      <c r="H55" s="61">
        <f>SUM(H44:H54)</f>
        <v>139.08333333333334</v>
      </c>
      <c r="I55" s="62">
        <f t="shared" ref="I55" si="41">SUM(I44:I54)</f>
        <v>30073.166666666668</v>
      </c>
      <c r="J55" s="5"/>
      <c r="K55" s="60">
        <f t="shared" ref="K55:N55" si="42">SUM(K44:K54)</f>
        <v>165649680.33632806</v>
      </c>
      <c r="L55" s="61">
        <f t="shared" si="42"/>
        <v>57883469.68</v>
      </c>
      <c r="M55" s="61">
        <f>SUM(M44:M54)</f>
        <v>78073261.340000004</v>
      </c>
      <c r="N55" s="61">
        <f t="shared" si="42"/>
        <v>43397903</v>
      </c>
      <c r="O55" s="61">
        <f t="shared" ref="O55:P55" si="43">SUM(O44:O54)</f>
        <v>3121110.3</v>
      </c>
      <c r="P55" s="62">
        <f t="shared" si="43"/>
        <v>348125424.65632808</v>
      </c>
      <c r="Q55" s="5"/>
      <c r="R55" s="56">
        <f>SUM(R44:R54)</f>
        <v>25606624.937759999</v>
      </c>
      <c r="S55" s="57">
        <f t="shared" ref="S55:U55" si="44">SUM(S44:S54)</f>
        <v>8487058.4130898174</v>
      </c>
      <c r="T55" s="57">
        <f t="shared" si="44"/>
        <v>11564140.046240181</v>
      </c>
      <c r="U55" s="57">
        <f t="shared" si="44"/>
        <v>6304880.9019999988</v>
      </c>
      <c r="V55" s="57">
        <f t="shared" ref="V55:W55" si="45">SUM(V44:V54)</f>
        <v>599759.84346</v>
      </c>
      <c r="W55" s="58">
        <f t="shared" si="45"/>
        <v>52562464.142549999</v>
      </c>
    </row>
    <row r="56" spans="2:23" x14ac:dyDescent="0.3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</row>
    <row r="57" spans="2:23" x14ac:dyDescent="0.3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2:23" ht="15" thickBot="1" x14ac:dyDescent="0.4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2:23" ht="15" thickBot="1" x14ac:dyDescent="0.4">
      <c r="B59" s="94">
        <v>2020</v>
      </c>
      <c r="C59" s="86">
        <v>2020</v>
      </c>
      <c r="D59" s="86"/>
      <c r="E59" s="86"/>
      <c r="F59" s="86"/>
      <c r="G59" s="86"/>
      <c r="H59" s="86"/>
      <c r="I59" s="86"/>
      <c r="J59" s="87"/>
      <c r="K59" s="86"/>
      <c r="L59" s="86"/>
      <c r="M59" s="86"/>
      <c r="N59" s="86"/>
      <c r="O59" s="86"/>
      <c r="P59" s="86"/>
      <c r="Q59" s="87"/>
      <c r="R59" s="86"/>
      <c r="S59" s="86"/>
      <c r="T59" s="86"/>
      <c r="U59" s="86"/>
      <c r="V59" s="86"/>
      <c r="W59" s="88"/>
    </row>
    <row r="60" spans="2:23" ht="30.75" customHeight="1" thickTop="1" x14ac:dyDescent="0.35">
      <c r="B60" s="95"/>
      <c r="C60" s="50"/>
      <c r="D60" s="99" t="s">
        <v>25</v>
      </c>
      <c r="E60" s="99"/>
      <c r="F60" s="99"/>
      <c r="G60" s="99"/>
      <c r="H60" s="99"/>
      <c r="I60" s="99"/>
      <c r="J60" s="12"/>
      <c r="K60" s="100" t="s">
        <v>29</v>
      </c>
      <c r="L60" s="101"/>
      <c r="M60" s="101"/>
      <c r="N60" s="101"/>
      <c r="O60" s="101"/>
      <c r="P60" s="102"/>
      <c r="Q60" s="12"/>
      <c r="R60" s="100" t="s">
        <v>32</v>
      </c>
      <c r="S60" s="101"/>
      <c r="T60" s="101"/>
      <c r="U60" s="101"/>
      <c r="V60" s="101"/>
      <c r="W60" s="102"/>
    </row>
    <row r="61" spans="2:23" ht="28" x14ac:dyDescent="0.35">
      <c r="B61" s="95"/>
      <c r="C61" s="37" t="s">
        <v>0</v>
      </c>
      <c r="D61" s="13" t="s">
        <v>26</v>
      </c>
      <c r="E61" s="10" t="s">
        <v>19</v>
      </c>
      <c r="F61" s="10" t="s">
        <v>21</v>
      </c>
      <c r="G61" s="10" t="s">
        <v>27</v>
      </c>
      <c r="H61" s="10" t="s">
        <v>20</v>
      </c>
      <c r="I61" s="14" t="s">
        <v>31</v>
      </c>
      <c r="J61" s="11"/>
      <c r="K61" s="13" t="s">
        <v>28</v>
      </c>
      <c r="L61" s="10" t="s">
        <v>30</v>
      </c>
      <c r="M61" s="10" t="s">
        <v>22</v>
      </c>
      <c r="N61" s="10" t="s">
        <v>23</v>
      </c>
      <c r="O61" s="10" t="s">
        <v>24</v>
      </c>
      <c r="P61" s="14" t="s">
        <v>1</v>
      </c>
      <c r="Q61" s="11"/>
      <c r="R61" s="13" t="s">
        <v>33</v>
      </c>
      <c r="S61" s="10" t="s">
        <v>34</v>
      </c>
      <c r="T61" s="10" t="s">
        <v>35</v>
      </c>
      <c r="U61" s="10" t="s">
        <v>36</v>
      </c>
      <c r="V61" s="10" t="s">
        <v>37</v>
      </c>
      <c r="W61" s="14" t="s">
        <v>2</v>
      </c>
    </row>
    <row r="62" spans="2:23" x14ac:dyDescent="0.35">
      <c r="B62" s="95"/>
      <c r="C62" s="38" t="s">
        <v>3</v>
      </c>
      <c r="D62" s="15">
        <v>1969.25</v>
      </c>
      <c r="E62" s="16">
        <v>185.91666666666666</v>
      </c>
      <c r="F62" s="27">
        <v>26</v>
      </c>
      <c r="G62" s="27">
        <v>0</v>
      </c>
      <c r="H62" s="27">
        <v>5</v>
      </c>
      <c r="I62" s="17">
        <f t="shared" ref="I62:I71" si="46">SUM(D62:H62)</f>
        <v>2186.1666666666665</v>
      </c>
      <c r="J62" s="6"/>
      <c r="K62" s="15">
        <v>10862720</v>
      </c>
      <c r="L62" s="27">
        <v>902219</v>
      </c>
      <c r="M62" s="27">
        <v>2128822</v>
      </c>
      <c r="N62" s="27">
        <v>0</v>
      </c>
      <c r="O62" s="27">
        <v>130160</v>
      </c>
      <c r="P62" s="32">
        <f>SUM(K62:O62)</f>
        <v>14023921</v>
      </c>
      <c r="Q62" s="33"/>
      <c r="R62" s="34">
        <v>2152392.4900000002</v>
      </c>
      <c r="S62" s="35">
        <v>197282.92592168655</v>
      </c>
      <c r="T62" s="35">
        <v>425107.37407831335</v>
      </c>
      <c r="U62" s="27">
        <v>0</v>
      </c>
      <c r="V62" s="21">
        <v>34982.92</v>
      </c>
      <c r="W62" s="22">
        <f>SUM(R62:V62)</f>
        <v>2809765.71</v>
      </c>
    </row>
    <row r="63" spans="2:23" x14ac:dyDescent="0.35">
      <c r="B63" s="95"/>
      <c r="C63" s="38" t="s">
        <v>4</v>
      </c>
      <c r="D63" s="15">
        <v>1558.8333333333333</v>
      </c>
      <c r="E63" s="16">
        <v>195</v>
      </c>
      <c r="F63" s="27">
        <v>21</v>
      </c>
      <c r="G63" s="27">
        <v>4</v>
      </c>
      <c r="H63" s="27">
        <v>7</v>
      </c>
      <c r="I63" s="17">
        <f t="shared" si="46"/>
        <v>1785.8333333333333</v>
      </c>
      <c r="J63" s="6"/>
      <c r="K63" s="15">
        <v>14305721.120440386</v>
      </c>
      <c r="L63" s="27">
        <v>2129518</v>
      </c>
      <c r="M63" s="27">
        <v>2901605</v>
      </c>
      <c r="N63" s="27">
        <v>6972120</v>
      </c>
      <c r="O63" s="27">
        <v>83813</v>
      </c>
      <c r="P63" s="32">
        <f t="shared" ref="P63:P72" si="47">SUM(K63:O63)</f>
        <v>26392777.120440386</v>
      </c>
      <c r="Q63" s="33"/>
      <c r="R63" s="34">
        <v>2343160.85</v>
      </c>
      <c r="S63" s="35">
        <v>358067.37338999991</v>
      </c>
      <c r="T63" s="35">
        <v>453452.31414999999</v>
      </c>
      <c r="U63" s="35">
        <v>927789.38840000005</v>
      </c>
      <c r="V63" s="21">
        <v>17667.174919999998</v>
      </c>
      <c r="W63" s="22">
        <f t="shared" ref="W63:W72" si="48">SUM(R63:V63)</f>
        <v>4100137.1008600001</v>
      </c>
    </row>
    <row r="64" spans="2:23" x14ac:dyDescent="0.35">
      <c r="B64" s="95"/>
      <c r="C64" s="39" t="s">
        <v>5</v>
      </c>
      <c r="D64" s="15">
        <v>4203</v>
      </c>
      <c r="E64" s="16">
        <v>379</v>
      </c>
      <c r="F64" s="27">
        <v>34</v>
      </c>
      <c r="G64" s="27">
        <v>0</v>
      </c>
      <c r="H64" s="27">
        <v>20</v>
      </c>
      <c r="I64" s="17">
        <f t="shared" si="46"/>
        <v>4636</v>
      </c>
      <c r="J64" s="6"/>
      <c r="K64" s="15">
        <v>24488770</v>
      </c>
      <c r="L64" s="27">
        <v>5037580</v>
      </c>
      <c r="M64" s="27">
        <v>4925179</v>
      </c>
      <c r="N64" s="27">
        <v>0</v>
      </c>
      <c r="O64" s="27">
        <v>154895.65852999999</v>
      </c>
      <c r="P64" s="32">
        <f t="shared" si="47"/>
        <v>34606424.658529997</v>
      </c>
      <c r="Q64" s="33"/>
      <c r="R64" s="34">
        <v>4124407.9700000007</v>
      </c>
      <c r="S64" s="35">
        <v>889550.76000000013</v>
      </c>
      <c r="T64" s="35">
        <v>825124.7</v>
      </c>
      <c r="U64" s="35">
        <v>0</v>
      </c>
      <c r="V64" s="21">
        <v>45241.510000000009</v>
      </c>
      <c r="W64" s="22">
        <f t="shared" si="48"/>
        <v>5884324.9400000004</v>
      </c>
    </row>
    <row r="65" spans="2:23" x14ac:dyDescent="0.35">
      <c r="B65" s="95"/>
      <c r="C65" s="39" t="s">
        <v>6</v>
      </c>
      <c r="D65" s="15">
        <v>663.41666666666663</v>
      </c>
      <c r="E65" s="16">
        <v>50.416666666666664</v>
      </c>
      <c r="F65" s="27">
        <v>0</v>
      </c>
      <c r="G65" s="27">
        <v>4</v>
      </c>
      <c r="H65" s="27">
        <v>1</v>
      </c>
      <c r="I65" s="17">
        <f t="shared" si="46"/>
        <v>718.83333333333326</v>
      </c>
      <c r="J65" s="6"/>
      <c r="K65" s="15">
        <v>3637588</v>
      </c>
      <c r="L65" s="27">
        <v>578354</v>
      </c>
      <c r="M65" s="27">
        <v>0</v>
      </c>
      <c r="N65" s="27">
        <v>732662</v>
      </c>
      <c r="O65" s="27">
        <v>17226</v>
      </c>
      <c r="P65" s="32">
        <f t="shared" si="47"/>
        <v>4965830</v>
      </c>
      <c r="Q65" s="33"/>
      <c r="R65" s="34">
        <v>625211.55999999994</v>
      </c>
      <c r="S65" s="35">
        <v>99444.26999999999</v>
      </c>
      <c r="T65" s="35">
        <v>0</v>
      </c>
      <c r="U65" s="35">
        <v>130909.88</v>
      </c>
      <c r="V65" s="21">
        <v>3311.2200000000007</v>
      </c>
      <c r="W65" s="22">
        <f t="shared" si="48"/>
        <v>858876.92999999993</v>
      </c>
    </row>
    <row r="66" spans="2:23" x14ac:dyDescent="0.35">
      <c r="B66" s="95"/>
      <c r="C66" s="39" t="s">
        <v>7</v>
      </c>
      <c r="D66" s="15">
        <v>810.5</v>
      </c>
      <c r="E66" s="16">
        <v>120.91666666666667</v>
      </c>
      <c r="F66" s="27">
        <v>17</v>
      </c>
      <c r="G66" s="27">
        <v>0</v>
      </c>
      <c r="H66" s="27">
        <v>33</v>
      </c>
      <c r="I66" s="17">
        <f t="shared" si="46"/>
        <v>981.41666666666663</v>
      </c>
      <c r="J66" s="6"/>
      <c r="K66" s="15">
        <v>5474159.2300000004</v>
      </c>
      <c r="L66" s="27">
        <v>1343704.79</v>
      </c>
      <c r="M66" s="27">
        <v>4671221.1500000004</v>
      </c>
      <c r="N66" s="27">
        <v>0</v>
      </c>
      <c r="O66" s="27">
        <v>63776</v>
      </c>
      <c r="P66" s="32">
        <f t="shared" si="47"/>
        <v>11552861.170000002</v>
      </c>
      <c r="Q66" s="33"/>
      <c r="R66" s="34">
        <v>948377.49</v>
      </c>
      <c r="S66" s="35">
        <v>262559.90000000002</v>
      </c>
      <c r="T66" s="35">
        <v>788275.66</v>
      </c>
      <c r="U66" s="27">
        <v>0</v>
      </c>
      <c r="V66" s="21">
        <v>15192.2</v>
      </c>
      <c r="W66" s="22">
        <f t="shared" si="48"/>
        <v>2014405.2500000002</v>
      </c>
    </row>
    <row r="67" spans="2:23" x14ac:dyDescent="0.35">
      <c r="B67" s="95"/>
      <c r="C67" s="39" t="s">
        <v>8</v>
      </c>
      <c r="D67" s="41">
        <v>3085</v>
      </c>
      <c r="E67" s="41">
        <v>642</v>
      </c>
      <c r="F67" s="41">
        <v>117</v>
      </c>
      <c r="G67" s="46" t="s">
        <v>38</v>
      </c>
      <c r="H67" s="41">
        <v>9</v>
      </c>
      <c r="I67" s="17">
        <f t="shared" ref="I67" si="49">SUM(D67:H67)</f>
        <v>3853</v>
      </c>
      <c r="J67" s="6"/>
      <c r="K67" s="15">
        <v>18985814</v>
      </c>
      <c r="L67" s="41">
        <v>3426226</v>
      </c>
      <c r="M67" s="41">
        <v>27789576</v>
      </c>
      <c r="N67" s="46" t="s">
        <v>38</v>
      </c>
      <c r="O67" s="41">
        <f>319162+1</f>
        <v>319163</v>
      </c>
      <c r="P67" s="32">
        <f t="shared" ref="P67" si="50">SUM(K67:O67)</f>
        <v>50520779</v>
      </c>
      <c r="Q67" s="33"/>
      <c r="R67" s="34">
        <v>2550667</v>
      </c>
      <c r="S67" s="42">
        <v>661335</v>
      </c>
      <c r="T67" s="42">
        <v>4314820</v>
      </c>
      <c r="U67" s="46" t="s">
        <v>38</v>
      </c>
      <c r="V67" s="42">
        <v>99353</v>
      </c>
      <c r="W67" s="22">
        <f t="shared" ref="W67" si="51">SUM(R67:V67)</f>
        <v>7626175</v>
      </c>
    </row>
    <row r="68" spans="2:23" x14ac:dyDescent="0.35">
      <c r="B68" s="95"/>
      <c r="C68" s="39" t="s">
        <v>9</v>
      </c>
      <c r="D68" s="26">
        <v>4865.5</v>
      </c>
      <c r="E68" s="27">
        <v>907.66666666666663</v>
      </c>
      <c r="F68" s="27">
        <v>41</v>
      </c>
      <c r="G68" s="27">
        <v>0</v>
      </c>
      <c r="H68" s="27">
        <v>0</v>
      </c>
      <c r="I68" s="32">
        <f t="shared" si="46"/>
        <v>5814.166666666667</v>
      </c>
      <c r="J68" s="33"/>
      <c r="K68" s="26">
        <v>32187261</v>
      </c>
      <c r="L68" s="27">
        <v>11528733</v>
      </c>
      <c r="M68" s="27">
        <v>15791850</v>
      </c>
      <c r="N68" s="27">
        <v>0</v>
      </c>
      <c r="O68" s="27">
        <v>476968</v>
      </c>
      <c r="P68" s="32">
        <f t="shared" si="47"/>
        <v>59984812</v>
      </c>
      <c r="Q68" s="33"/>
      <c r="R68" s="34">
        <v>4979695</v>
      </c>
      <c r="S68" s="35">
        <v>1760149.9790000001</v>
      </c>
      <c r="T68" s="35">
        <v>2150014.0209999997</v>
      </c>
      <c r="U68" s="27">
        <v>0</v>
      </c>
      <c r="V68" s="35">
        <v>100271.00000000001</v>
      </c>
      <c r="W68" s="36">
        <f t="shared" si="48"/>
        <v>8990130</v>
      </c>
    </row>
    <row r="69" spans="2:23" x14ac:dyDescent="0.35">
      <c r="B69" s="95"/>
      <c r="C69" s="39" t="s">
        <v>10</v>
      </c>
      <c r="D69" s="41">
        <v>3602</v>
      </c>
      <c r="E69" s="41">
        <v>564</v>
      </c>
      <c r="F69" s="41">
        <v>98</v>
      </c>
      <c r="G69" s="27">
        <v>0</v>
      </c>
      <c r="H69" s="41">
        <v>4</v>
      </c>
      <c r="I69" s="17">
        <f t="shared" ref="I69" si="52">SUM(D69:H69)</f>
        <v>4268</v>
      </c>
      <c r="J69" s="6"/>
      <c r="K69" s="15">
        <v>22894833</v>
      </c>
      <c r="L69" s="41">
        <v>5242915</v>
      </c>
      <c r="M69" s="41">
        <v>17889995</v>
      </c>
      <c r="N69" s="27">
        <v>0</v>
      </c>
      <c r="O69" s="41">
        <v>37380</v>
      </c>
      <c r="P69" s="32">
        <f t="shared" ref="P69" si="53">SUM(K69:O69)</f>
        <v>46065123</v>
      </c>
      <c r="Q69" s="33"/>
      <c r="R69" s="34">
        <v>3572479</v>
      </c>
      <c r="S69" s="42">
        <v>802659</v>
      </c>
      <c r="T69" s="42">
        <v>2710409</v>
      </c>
      <c r="U69" s="27">
        <v>0</v>
      </c>
      <c r="V69" s="42">
        <v>22597</v>
      </c>
      <c r="W69" s="22">
        <f t="shared" ref="W69" si="54">SUM(R69:V69)</f>
        <v>7108144</v>
      </c>
    </row>
    <row r="70" spans="2:23" x14ac:dyDescent="0.35">
      <c r="B70" s="95"/>
      <c r="C70" s="38" t="s">
        <v>11</v>
      </c>
      <c r="D70" s="15">
        <v>1619.5</v>
      </c>
      <c r="E70" s="16">
        <v>192</v>
      </c>
      <c r="F70" s="27">
        <v>16</v>
      </c>
      <c r="G70" s="27">
        <v>1</v>
      </c>
      <c r="H70" s="27">
        <v>32</v>
      </c>
      <c r="I70" s="17">
        <f t="shared" si="46"/>
        <v>1860.5</v>
      </c>
      <c r="J70" s="6"/>
      <c r="K70" s="15">
        <v>10696038</v>
      </c>
      <c r="L70" s="27">
        <v>2639620.3710927158</v>
      </c>
      <c r="M70" s="27">
        <v>6263633.6289072838</v>
      </c>
      <c r="N70" s="27">
        <v>7241326</v>
      </c>
      <c r="O70" s="27">
        <v>88271</v>
      </c>
      <c r="P70" s="32">
        <f t="shared" si="47"/>
        <v>26928889</v>
      </c>
      <c r="Q70" s="33"/>
      <c r="R70" s="34">
        <v>1473533.26</v>
      </c>
      <c r="S70" s="35">
        <v>388457.75811334804</v>
      </c>
      <c r="T70" s="35">
        <v>714240.99188665173</v>
      </c>
      <c r="U70" s="35">
        <v>915528.91000000015</v>
      </c>
      <c r="V70" s="21">
        <v>25531.510000000002</v>
      </c>
      <c r="W70" s="22">
        <f t="shared" si="48"/>
        <v>3517292.4299999997</v>
      </c>
    </row>
    <row r="71" spans="2:23" x14ac:dyDescent="0.35">
      <c r="B71" s="95"/>
      <c r="C71" s="38" t="s">
        <v>12</v>
      </c>
      <c r="D71" s="15">
        <v>577.08333333333337</v>
      </c>
      <c r="E71" s="16">
        <v>68</v>
      </c>
      <c r="F71" s="27">
        <v>0</v>
      </c>
      <c r="G71" s="27">
        <v>1</v>
      </c>
      <c r="H71" s="27">
        <v>20.916666666666668</v>
      </c>
      <c r="I71" s="17">
        <f t="shared" si="46"/>
        <v>667</v>
      </c>
      <c r="J71" s="6"/>
      <c r="K71" s="15">
        <v>4042098</v>
      </c>
      <c r="L71" s="27">
        <v>1627329</v>
      </c>
      <c r="M71" s="27">
        <v>0</v>
      </c>
      <c r="N71" s="27">
        <v>5743200</v>
      </c>
      <c r="O71" s="27">
        <v>536306</v>
      </c>
      <c r="P71" s="32">
        <f t="shared" si="47"/>
        <v>11948933</v>
      </c>
      <c r="Q71" s="33"/>
      <c r="R71" s="34">
        <v>523072</v>
      </c>
      <c r="S71" s="35">
        <v>230734.74492999999</v>
      </c>
      <c r="T71" s="35">
        <v>0</v>
      </c>
      <c r="U71" s="35">
        <v>903104.8180000002</v>
      </c>
      <c r="V71" s="21">
        <v>78560.212499999994</v>
      </c>
      <c r="W71" s="22">
        <f t="shared" si="48"/>
        <v>1735471.7754300002</v>
      </c>
    </row>
    <row r="72" spans="2:23" x14ac:dyDescent="0.35">
      <c r="B72" s="95"/>
      <c r="C72" s="39" t="s">
        <v>13</v>
      </c>
      <c r="D72" s="15">
        <v>3327</v>
      </c>
      <c r="E72" s="16">
        <v>414</v>
      </c>
      <c r="F72" s="27">
        <v>0</v>
      </c>
      <c r="G72" s="27">
        <v>0</v>
      </c>
      <c r="H72" s="27">
        <v>13</v>
      </c>
      <c r="I72" s="17">
        <f>SUM(D72:H72)</f>
        <v>3754</v>
      </c>
      <c r="J72" s="6"/>
      <c r="K72" s="15">
        <v>27461438</v>
      </c>
      <c r="L72" s="27">
        <v>25143039</v>
      </c>
      <c r="M72" s="27">
        <v>0</v>
      </c>
      <c r="N72" s="27">
        <v>0</v>
      </c>
      <c r="O72" s="27">
        <v>1132655</v>
      </c>
      <c r="P72" s="32">
        <f t="shared" si="47"/>
        <v>53737132</v>
      </c>
      <c r="Q72" s="33"/>
      <c r="R72" s="34">
        <v>3540746</v>
      </c>
      <c r="S72" s="35">
        <v>3181951</v>
      </c>
      <c r="T72" s="35">
        <v>0</v>
      </c>
      <c r="U72" s="35">
        <v>0</v>
      </c>
      <c r="V72" s="21">
        <v>143862</v>
      </c>
      <c r="W72" s="22">
        <f t="shared" si="48"/>
        <v>6866559</v>
      </c>
    </row>
    <row r="73" spans="2:23" ht="15" thickBot="1" x14ac:dyDescent="0.4">
      <c r="B73" s="98"/>
      <c r="C73" s="59" t="s">
        <v>14</v>
      </c>
      <c r="D73" s="60">
        <f>SUM(D62:D72)</f>
        <v>26281.083333333332</v>
      </c>
      <c r="E73" s="61">
        <f t="shared" ref="E73:G73" si="55">SUM(E62:E72)</f>
        <v>3718.9166666666665</v>
      </c>
      <c r="F73" s="61">
        <f t="shared" si="55"/>
        <v>370</v>
      </c>
      <c r="G73" s="61">
        <f t="shared" si="55"/>
        <v>10</v>
      </c>
      <c r="H73" s="61">
        <f>SUM(H62:H72)</f>
        <v>144.91666666666666</v>
      </c>
      <c r="I73" s="62">
        <f>SUM(I62:I72)</f>
        <v>30524.916666666668</v>
      </c>
      <c r="J73" s="5"/>
      <c r="K73" s="60">
        <f t="shared" ref="K73:N73" si="56">SUM(K62:K72)</f>
        <v>175036440.35044038</v>
      </c>
      <c r="L73" s="61">
        <f t="shared" si="56"/>
        <v>59599238.161092713</v>
      </c>
      <c r="M73" s="61">
        <f t="shared" si="56"/>
        <v>82361881.778907284</v>
      </c>
      <c r="N73" s="61">
        <f t="shared" si="56"/>
        <v>20689308</v>
      </c>
      <c r="O73" s="61">
        <f t="shared" ref="O73:P73" si="57">SUM(O62:O72)</f>
        <v>3040613.6585300001</v>
      </c>
      <c r="P73" s="62">
        <f t="shared" si="57"/>
        <v>340727481.94897038</v>
      </c>
      <c r="Q73" s="5"/>
      <c r="R73" s="56">
        <f>SUM(R62:R72)</f>
        <v>26833742.620000001</v>
      </c>
      <c r="S73" s="57">
        <f t="shared" ref="S73:U73" si="58">SUM(S62:S72)</f>
        <v>8832192.7113550343</v>
      </c>
      <c r="T73" s="57">
        <f t="shared" si="58"/>
        <v>12381444.061114965</v>
      </c>
      <c r="U73" s="57">
        <f t="shared" si="58"/>
        <v>2877332.9964000005</v>
      </c>
      <c r="V73" s="57">
        <f t="shared" ref="V73:W73" si="59">SUM(V62:V72)</f>
        <v>586569.74742000003</v>
      </c>
      <c r="W73" s="58">
        <f t="shared" si="59"/>
        <v>51511282.136289999</v>
      </c>
    </row>
    <row r="74" spans="2:23" x14ac:dyDescent="0.35"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</row>
    <row r="75" spans="2:23" x14ac:dyDescent="0.35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</row>
    <row r="76" spans="2:23" ht="15" thickBot="1" x14ac:dyDescent="0.4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</row>
    <row r="77" spans="2:23" ht="15" thickBot="1" x14ac:dyDescent="0.4">
      <c r="B77" s="89">
        <v>2021</v>
      </c>
      <c r="C77" s="86">
        <v>2021</v>
      </c>
      <c r="D77" s="86"/>
      <c r="E77" s="86"/>
      <c r="F77" s="86"/>
      <c r="G77" s="86"/>
      <c r="H77" s="86"/>
      <c r="I77" s="86"/>
      <c r="J77" s="87"/>
      <c r="K77" s="86"/>
      <c r="L77" s="86"/>
      <c r="M77" s="86"/>
      <c r="N77" s="86"/>
      <c r="O77" s="86"/>
      <c r="P77" s="86"/>
      <c r="Q77" s="87"/>
      <c r="R77" s="86"/>
      <c r="S77" s="86"/>
      <c r="T77" s="86"/>
      <c r="U77" s="86"/>
      <c r="V77" s="86"/>
      <c r="W77" s="88"/>
    </row>
    <row r="78" spans="2:23" ht="37.5" customHeight="1" thickTop="1" x14ac:dyDescent="0.35">
      <c r="B78" s="92"/>
      <c r="C78" s="50"/>
      <c r="D78" s="99" t="s">
        <v>25</v>
      </c>
      <c r="E78" s="99"/>
      <c r="F78" s="99"/>
      <c r="G78" s="99"/>
      <c r="H78" s="99"/>
      <c r="I78" s="99"/>
      <c r="J78" s="12"/>
      <c r="K78" s="100" t="s">
        <v>29</v>
      </c>
      <c r="L78" s="101"/>
      <c r="M78" s="101"/>
      <c r="N78" s="101"/>
      <c r="O78" s="101"/>
      <c r="P78" s="102"/>
      <c r="Q78" s="12"/>
      <c r="R78" s="100" t="s">
        <v>39</v>
      </c>
      <c r="S78" s="101"/>
      <c r="T78" s="101"/>
      <c r="U78" s="101"/>
      <c r="V78" s="101"/>
      <c r="W78" s="102"/>
    </row>
    <row r="79" spans="2:23" ht="28" x14ac:dyDescent="0.35">
      <c r="B79" s="92"/>
      <c r="C79" s="37" t="s">
        <v>0</v>
      </c>
      <c r="D79" s="13" t="s">
        <v>26</v>
      </c>
      <c r="E79" s="10" t="s">
        <v>19</v>
      </c>
      <c r="F79" s="10" t="s">
        <v>21</v>
      </c>
      <c r="G79" s="10" t="s">
        <v>27</v>
      </c>
      <c r="H79" s="10" t="s">
        <v>20</v>
      </c>
      <c r="I79" s="14" t="s">
        <v>31</v>
      </c>
      <c r="J79" s="11"/>
      <c r="K79" s="13" t="s">
        <v>28</v>
      </c>
      <c r="L79" s="10" t="s">
        <v>30</v>
      </c>
      <c r="M79" s="10" t="s">
        <v>22</v>
      </c>
      <c r="N79" s="10" t="s">
        <v>23</v>
      </c>
      <c r="O79" s="10" t="s">
        <v>24</v>
      </c>
      <c r="P79" s="14" t="s">
        <v>1</v>
      </c>
      <c r="Q79" s="11"/>
      <c r="R79" s="13" t="s">
        <v>33</v>
      </c>
      <c r="S79" s="10" t="s">
        <v>34</v>
      </c>
      <c r="T79" s="10" t="s">
        <v>35</v>
      </c>
      <c r="U79" s="10" t="s">
        <v>36</v>
      </c>
      <c r="V79" s="10" t="s">
        <v>37</v>
      </c>
      <c r="W79" s="14" t="s">
        <v>2</v>
      </c>
    </row>
    <row r="80" spans="2:23" x14ac:dyDescent="0.35">
      <c r="B80" s="92"/>
      <c r="C80" s="38" t="s">
        <v>3</v>
      </c>
      <c r="D80" s="15">
        <v>1977.5</v>
      </c>
      <c r="E80" s="16">
        <v>184.25</v>
      </c>
      <c r="F80" s="27">
        <v>26.333333333333332</v>
      </c>
      <c r="G80" s="27">
        <v>0</v>
      </c>
      <c r="H80" s="27">
        <v>5</v>
      </c>
      <c r="I80" s="17">
        <f t="shared" ref="I80:I90" si="60">SUM(D80:H80)</f>
        <v>2193.0833333333335</v>
      </c>
      <c r="J80" s="6"/>
      <c r="K80" s="15">
        <v>10936635</v>
      </c>
      <c r="L80" s="16">
        <v>969661</v>
      </c>
      <c r="M80" s="27">
        <v>2207167</v>
      </c>
      <c r="N80" s="27">
        <v>0</v>
      </c>
      <c r="O80" s="27">
        <v>118088</v>
      </c>
      <c r="P80" s="32">
        <f>SUM(K80:O80)</f>
        <v>14231551</v>
      </c>
      <c r="Q80" s="33"/>
      <c r="R80" s="78">
        <v>2092075.5265714286</v>
      </c>
      <c r="S80" s="79">
        <v>204305.7924100504</v>
      </c>
      <c r="T80" s="79">
        <v>428074.7015899496</v>
      </c>
      <c r="U80" s="75">
        <v>0</v>
      </c>
      <c r="V80" s="48">
        <v>30637.24971428571</v>
      </c>
      <c r="W80" s="49">
        <f>SUM(R80:V80)</f>
        <v>2755093.270285714</v>
      </c>
    </row>
    <row r="81" spans="2:23" x14ac:dyDescent="0.35">
      <c r="B81" s="92"/>
      <c r="C81" s="38" t="s">
        <v>4</v>
      </c>
      <c r="D81" s="15">
        <v>1569.5833333333333</v>
      </c>
      <c r="E81" s="16">
        <v>195.66666666666666</v>
      </c>
      <c r="F81" s="27">
        <v>20.416666666666668</v>
      </c>
      <c r="G81" s="27">
        <v>4</v>
      </c>
      <c r="H81" s="27">
        <v>7</v>
      </c>
      <c r="I81" s="17">
        <f t="shared" si="60"/>
        <v>1796.6666666666667</v>
      </c>
      <c r="J81" s="6"/>
      <c r="K81" s="15">
        <v>14365658.582324499</v>
      </c>
      <c r="L81" s="16">
        <v>2226114</v>
      </c>
      <c r="M81" s="27">
        <v>2938576</v>
      </c>
      <c r="N81" s="27">
        <v>7007520</v>
      </c>
      <c r="O81" s="27">
        <v>64260</v>
      </c>
      <c r="P81" s="32">
        <f t="shared" ref="P81:P90" si="61">SUM(K81:O81)</f>
        <v>26602128.582324497</v>
      </c>
      <c r="Q81" s="33"/>
      <c r="R81" s="34">
        <v>2420802.5825200002</v>
      </c>
      <c r="S81" s="35">
        <v>383512.66712</v>
      </c>
      <c r="T81" s="35">
        <v>471775.97055999999</v>
      </c>
      <c r="U81" s="35">
        <v>1031816.3984000001</v>
      </c>
      <c r="V81" s="21">
        <v>14763.496209999998</v>
      </c>
      <c r="W81" s="22">
        <f t="shared" ref="W81:W90" si="62">SUM(R81:V81)</f>
        <v>4322671.1148099992</v>
      </c>
    </row>
    <row r="82" spans="2:23" x14ac:dyDescent="0.35">
      <c r="B82" s="92"/>
      <c r="C82" s="38" t="s">
        <v>5</v>
      </c>
      <c r="D82" s="15">
        <v>3929.5</v>
      </c>
      <c r="E82" s="16">
        <v>364</v>
      </c>
      <c r="F82" s="27">
        <v>22.5</v>
      </c>
      <c r="G82" s="27">
        <v>0</v>
      </c>
      <c r="H82" s="27">
        <v>11</v>
      </c>
      <c r="I82" s="17">
        <f t="shared" si="60"/>
        <v>4327</v>
      </c>
      <c r="J82" s="6"/>
      <c r="K82" s="15">
        <v>24869917</v>
      </c>
      <c r="L82" s="16">
        <v>4937456</v>
      </c>
      <c r="M82" s="27">
        <v>5527444</v>
      </c>
      <c r="N82" s="27">
        <v>0</v>
      </c>
      <c r="O82" s="27">
        <v>153435</v>
      </c>
      <c r="P82" s="32">
        <f t="shared" si="61"/>
        <v>35488252</v>
      </c>
      <c r="Q82" s="33"/>
      <c r="R82" s="34">
        <v>4246816.1400000006</v>
      </c>
      <c r="S82" s="35">
        <v>902411.75</v>
      </c>
      <c r="T82" s="35">
        <v>946819.50999999989</v>
      </c>
      <c r="U82" s="35">
        <v>0</v>
      </c>
      <c r="V82" s="21">
        <v>41053.65</v>
      </c>
      <c r="W82" s="22">
        <f t="shared" si="62"/>
        <v>6137101.0500000007</v>
      </c>
    </row>
    <row r="83" spans="2:23" x14ac:dyDescent="0.35">
      <c r="B83" s="92"/>
      <c r="C83" s="38" t="s">
        <v>6</v>
      </c>
      <c r="D83" s="15">
        <v>670.16666666666663</v>
      </c>
      <c r="E83" s="16">
        <v>53.416666666666664</v>
      </c>
      <c r="F83" s="27">
        <v>0</v>
      </c>
      <c r="G83" s="27">
        <v>4</v>
      </c>
      <c r="H83" s="27">
        <v>1</v>
      </c>
      <c r="I83" s="17">
        <f t="shared" si="60"/>
        <v>728.58333333333326</v>
      </c>
      <c r="J83" s="6"/>
      <c r="K83" s="15">
        <v>3793058</v>
      </c>
      <c r="L83" s="16">
        <v>593617</v>
      </c>
      <c r="M83" s="27">
        <v>0</v>
      </c>
      <c r="N83" s="27">
        <v>790907</v>
      </c>
      <c r="O83" s="27">
        <v>17172</v>
      </c>
      <c r="P83" s="32">
        <f t="shared" si="61"/>
        <v>5194754</v>
      </c>
      <c r="Q83" s="33"/>
      <c r="R83" s="34">
        <v>651209.07999999996</v>
      </c>
      <c r="S83" s="35">
        <v>102041.65999999997</v>
      </c>
      <c r="T83" s="35">
        <v>0</v>
      </c>
      <c r="U83" s="35">
        <v>140374.59000000003</v>
      </c>
      <c r="V83" s="21">
        <v>3300.8400000000006</v>
      </c>
      <c r="W83" s="22">
        <f t="shared" si="62"/>
        <v>896926.17</v>
      </c>
    </row>
    <row r="84" spans="2:23" x14ac:dyDescent="0.35">
      <c r="B84" s="92"/>
      <c r="C84" s="39" t="s">
        <v>7</v>
      </c>
      <c r="D84" s="15">
        <v>821</v>
      </c>
      <c r="E84" s="16">
        <v>123</v>
      </c>
      <c r="F84" s="27">
        <v>18</v>
      </c>
      <c r="G84" s="27">
        <v>0</v>
      </c>
      <c r="H84" s="27">
        <v>34</v>
      </c>
      <c r="I84" s="17">
        <f t="shared" si="60"/>
        <v>996</v>
      </c>
      <c r="J84" s="6"/>
      <c r="K84" s="15">
        <v>5396836</v>
      </c>
      <c r="L84" s="16">
        <v>1302901</v>
      </c>
      <c r="M84" s="27">
        <v>5334938</v>
      </c>
      <c r="N84" s="27">
        <v>0</v>
      </c>
      <c r="O84" s="27">
        <v>63993</v>
      </c>
      <c r="P84" s="32">
        <f t="shared" si="61"/>
        <v>12098668</v>
      </c>
      <c r="Q84" s="33"/>
      <c r="R84" s="34">
        <v>936988.88</v>
      </c>
      <c r="S84" s="35">
        <v>254243.5</v>
      </c>
      <c r="T84" s="35">
        <v>871044.24</v>
      </c>
      <c r="U84" s="27">
        <v>0</v>
      </c>
      <c r="V84" s="21">
        <v>15226.84</v>
      </c>
      <c r="W84" s="22">
        <f t="shared" si="62"/>
        <v>2077503.46</v>
      </c>
    </row>
    <row r="85" spans="2:23" x14ac:dyDescent="0.35">
      <c r="B85" s="92"/>
      <c r="C85" s="39" t="s">
        <v>8</v>
      </c>
      <c r="D85" s="27">
        <v>2975</v>
      </c>
      <c r="E85" s="27">
        <v>585</v>
      </c>
      <c r="F85" s="27">
        <v>121</v>
      </c>
      <c r="G85" s="43" t="s">
        <v>38</v>
      </c>
      <c r="H85" s="27">
        <v>11</v>
      </c>
      <c r="I85" s="32">
        <f t="shared" ref="I85" si="63">SUM(D85:H85)</f>
        <v>3692</v>
      </c>
      <c r="J85" s="33"/>
      <c r="K85" s="26">
        <v>17416982</v>
      </c>
      <c r="L85" s="27">
        <v>5007407</v>
      </c>
      <c r="M85" s="27">
        <v>28168429</v>
      </c>
      <c r="N85" s="43" t="s">
        <v>38</v>
      </c>
      <c r="O85" s="27">
        <v>180496</v>
      </c>
      <c r="P85" s="32">
        <f t="shared" ref="P85" si="64">SUM(K85:O85)</f>
        <v>50773314</v>
      </c>
      <c r="Q85" s="33"/>
      <c r="R85" s="34">
        <v>2325768</v>
      </c>
      <c r="S85" s="35">
        <v>924325</v>
      </c>
      <c r="T85" s="35">
        <v>4183104</v>
      </c>
      <c r="U85" s="45" t="s">
        <v>38</v>
      </c>
      <c r="V85" s="35">
        <v>92365</v>
      </c>
      <c r="W85" s="36">
        <f t="shared" ref="W85" si="65">SUM(R85:V85)</f>
        <v>7525562</v>
      </c>
    </row>
    <row r="86" spans="2:23" x14ac:dyDescent="0.35">
      <c r="B86" s="92"/>
      <c r="C86" s="39" t="s">
        <v>9</v>
      </c>
      <c r="D86" s="26">
        <v>4905</v>
      </c>
      <c r="E86" s="27">
        <v>938</v>
      </c>
      <c r="F86" s="27">
        <v>40</v>
      </c>
      <c r="G86" s="27">
        <v>0</v>
      </c>
      <c r="H86" s="27">
        <v>0</v>
      </c>
      <c r="I86" s="32">
        <f t="shared" si="60"/>
        <v>5883</v>
      </c>
      <c r="J86" s="33"/>
      <c r="K86" s="26">
        <v>32753090</v>
      </c>
      <c r="L86" s="27">
        <v>11903747</v>
      </c>
      <c r="M86" s="27">
        <v>16943526</v>
      </c>
      <c r="N86" s="27">
        <v>0</v>
      </c>
      <c r="O86" s="27">
        <v>476514</v>
      </c>
      <c r="P86" s="32">
        <f t="shared" si="61"/>
        <v>62076877</v>
      </c>
      <c r="Q86" s="33"/>
      <c r="R86" s="34">
        <v>5047890.348473073</v>
      </c>
      <c r="S86" s="35">
        <v>1836012.5485402625</v>
      </c>
      <c r="T86" s="35">
        <v>2339927.3246154985</v>
      </c>
      <c r="U86" s="27">
        <v>0</v>
      </c>
      <c r="V86" s="35">
        <v>100728.28259940955</v>
      </c>
      <c r="W86" s="36">
        <f t="shared" si="62"/>
        <v>9324558.5042282436</v>
      </c>
    </row>
    <row r="87" spans="2:23" x14ac:dyDescent="0.35">
      <c r="B87" s="92"/>
      <c r="C87" s="39" t="s">
        <v>10</v>
      </c>
      <c r="D87" s="27">
        <v>3593</v>
      </c>
      <c r="E87" s="27">
        <v>567</v>
      </c>
      <c r="F87" s="27">
        <v>99</v>
      </c>
      <c r="G87" s="27">
        <v>0</v>
      </c>
      <c r="H87" s="27">
        <v>11</v>
      </c>
      <c r="I87" s="32">
        <f t="shared" ref="I87" si="66">SUM(D87:H87)</f>
        <v>4270</v>
      </c>
      <c r="J87" s="33"/>
      <c r="K87" s="26">
        <v>23068072</v>
      </c>
      <c r="L87" s="27">
        <v>5172574</v>
      </c>
      <c r="M87" s="27">
        <v>18080775</v>
      </c>
      <c r="N87" s="27">
        <v>0</v>
      </c>
      <c r="O87" s="27">
        <v>68699</v>
      </c>
      <c r="P87" s="32">
        <f t="shared" ref="P87" si="67">SUM(K87:O87)</f>
        <v>46390120</v>
      </c>
      <c r="Q87" s="33"/>
      <c r="R87" s="34">
        <v>3603031</v>
      </c>
      <c r="S87" s="35">
        <v>708145</v>
      </c>
      <c r="T87" s="35">
        <v>2756750</v>
      </c>
      <c r="U87" s="27">
        <v>0</v>
      </c>
      <c r="V87" s="35">
        <v>33205</v>
      </c>
      <c r="W87" s="36">
        <f t="shared" ref="W87" si="68">SUM(R87:V87)</f>
        <v>7101131</v>
      </c>
    </row>
    <row r="88" spans="2:23" x14ac:dyDescent="0.35">
      <c r="B88" s="92"/>
      <c r="C88" s="39" t="s">
        <v>11</v>
      </c>
      <c r="D88" s="15">
        <v>1621.5833333333333</v>
      </c>
      <c r="E88" s="16">
        <v>193.16666666666666</v>
      </c>
      <c r="F88" s="27">
        <v>16.5</v>
      </c>
      <c r="G88" s="27">
        <v>1</v>
      </c>
      <c r="H88" s="27">
        <v>32</v>
      </c>
      <c r="I88" s="17">
        <f t="shared" si="60"/>
        <v>1864.25</v>
      </c>
      <c r="J88" s="6"/>
      <c r="K88" s="15">
        <v>10594021</v>
      </c>
      <c r="L88" s="16">
        <v>2565390.879994587</v>
      </c>
      <c r="M88" s="27">
        <v>7218841.120005413</v>
      </c>
      <c r="N88" s="27">
        <v>7896119</v>
      </c>
      <c r="O88" s="27">
        <v>88147</v>
      </c>
      <c r="P88" s="32">
        <f t="shared" si="61"/>
        <v>28362519</v>
      </c>
      <c r="Q88" s="33"/>
      <c r="R88" s="34">
        <v>1459091.99</v>
      </c>
      <c r="S88" s="35">
        <v>359395.10517135472</v>
      </c>
      <c r="T88" s="35">
        <v>849989.90482864541</v>
      </c>
      <c r="U88" s="35">
        <v>989038.19000000018</v>
      </c>
      <c r="V88" s="21">
        <v>25476.22</v>
      </c>
      <c r="W88" s="22">
        <f t="shared" si="62"/>
        <v>3682991.4100000006</v>
      </c>
    </row>
    <row r="89" spans="2:23" x14ac:dyDescent="0.35">
      <c r="B89" s="92"/>
      <c r="C89" s="39" t="s">
        <v>12</v>
      </c>
      <c r="D89" s="15">
        <v>579.58333333333337</v>
      </c>
      <c r="E89" s="16">
        <v>68</v>
      </c>
      <c r="F89" s="27">
        <v>0</v>
      </c>
      <c r="G89" s="27">
        <v>1</v>
      </c>
      <c r="H89" s="27">
        <v>22.833333333333332</v>
      </c>
      <c r="I89" s="17">
        <f t="shared" si="60"/>
        <v>671.41666666666674</v>
      </c>
      <c r="J89" s="6"/>
      <c r="K89" s="15">
        <v>4065215</v>
      </c>
      <c r="L89" s="16">
        <v>1677040</v>
      </c>
      <c r="M89" s="27">
        <v>0</v>
      </c>
      <c r="N89" s="27">
        <v>6616800</v>
      </c>
      <c r="O89" s="27">
        <v>499552</v>
      </c>
      <c r="P89" s="32">
        <f t="shared" si="61"/>
        <v>12858607</v>
      </c>
      <c r="Q89" s="33"/>
      <c r="R89" s="34">
        <v>525695.5</v>
      </c>
      <c r="S89" s="35">
        <v>237276.52000000002</v>
      </c>
      <c r="T89" s="27">
        <v>0</v>
      </c>
      <c r="U89" s="35">
        <v>992702.12</v>
      </c>
      <c r="V89" s="21">
        <v>74484.91</v>
      </c>
      <c r="W89" s="22">
        <f t="shared" si="62"/>
        <v>1830159.05</v>
      </c>
    </row>
    <row r="90" spans="2:23" x14ac:dyDescent="0.35">
      <c r="B90" s="92"/>
      <c r="C90" s="39" t="s">
        <v>13</v>
      </c>
      <c r="D90" s="15">
        <v>3340</v>
      </c>
      <c r="E90" s="16">
        <v>332</v>
      </c>
      <c r="F90" s="27">
        <v>85</v>
      </c>
      <c r="G90" s="27">
        <v>0</v>
      </c>
      <c r="H90" s="27">
        <v>13</v>
      </c>
      <c r="I90" s="17">
        <f t="shared" si="60"/>
        <v>3770</v>
      </c>
      <c r="J90" s="6"/>
      <c r="K90" s="15">
        <v>27226447</v>
      </c>
      <c r="L90" s="16">
        <v>2886433</v>
      </c>
      <c r="M90" s="27">
        <v>21258466</v>
      </c>
      <c r="N90" s="27">
        <v>0</v>
      </c>
      <c r="O90" s="27">
        <v>1199706</v>
      </c>
      <c r="P90" s="32">
        <f t="shared" si="61"/>
        <v>52571052</v>
      </c>
      <c r="Q90" s="33"/>
      <c r="R90" s="34">
        <v>3604429</v>
      </c>
      <c r="S90" s="35">
        <v>433386</v>
      </c>
      <c r="T90" s="35">
        <v>2683290</v>
      </c>
      <c r="U90" s="35">
        <v>0</v>
      </c>
      <c r="V90" s="21">
        <v>159974</v>
      </c>
      <c r="W90" s="22">
        <f t="shared" si="62"/>
        <v>6881079</v>
      </c>
    </row>
    <row r="91" spans="2:23" x14ac:dyDescent="0.35">
      <c r="B91" s="93"/>
      <c r="C91" s="82" t="s">
        <v>14</v>
      </c>
      <c r="D91" s="60">
        <f>SUM(D80:D90)</f>
        <v>25981.916666666664</v>
      </c>
      <c r="E91" s="61">
        <f t="shared" ref="E91:G91" si="69">SUM(E80:E90)</f>
        <v>3603.4999999999995</v>
      </c>
      <c r="F91" s="61">
        <f t="shared" si="69"/>
        <v>448.75</v>
      </c>
      <c r="G91" s="61">
        <f t="shared" si="69"/>
        <v>10</v>
      </c>
      <c r="H91" s="61">
        <f>SUM(H80:H90)</f>
        <v>147.83333333333334</v>
      </c>
      <c r="I91" s="62">
        <f t="shared" ref="I91" si="70">SUM(I80:I90)</f>
        <v>30192.000000000004</v>
      </c>
      <c r="J91" s="5"/>
      <c r="K91" s="60">
        <f t="shared" ref="K91:N91" si="71">SUM(K80:K90)</f>
        <v>174485931.5823245</v>
      </c>
      <c r="L91" s="61">
        <f t="shared" si="71"/>
        <v>39242340.879994586</v>
      </c>
      <c r="M91" s="61">
        <f t="shared" si="71"/>
        <v>107678162.12000541</v>
      </c>
      <c r="N91" s="61">
        <f t="shared" si="71"/>
        <v>22311346</v>
      </c>
      <c r="O91" s="61">
        <f t="shared" ref="O91:P91" si="72">SUM(O80:O90)</f>
        <v>2930062</v>
      </c>
      <c r="P91" s="62">
        <f t="shared" si="72"/>
        <v>346647842.5823245</v>
      </c>
      <c r="Q91" s="5"/>
      <c r="R91" s="56">
        <f>SUM(R80:R90)</f>
        <v>26913798.047564503</v>
      </c>
      <c r="S91" s="57">
        <f t="shared" ref="S91:U91" si="73">SUM(S80:S90)</f>
        <v>6345055.5432416666</v>
      </c>
      <c r="T91" s="57">
        <f t="shared" si="73"/>
        <v>15530775.651594093</v>
      </c>
      <c r="U91" s="57">
        <f t="shared" si="73"/>
        <v>3153931.2984000007</v>
      </c>
      <c r="V91" s="57">
        <f t="shared" ref="V91:W91" si="74">SUM(V80:V90)</f>
        <v>591215.48852369527</v>
      </c>
      <c r="W91" s="58">
        <f t="shared" si="74"/>
        <v>52534776.029323958</v>
      </c>
    </row>
    <row r="92" spans="2:23" x14ac:dyDescent="0.35">
      <c r="B92" s="6"/>
      <c r="C92" s="51" t="s">
        <v>40</v>
      </c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</row>
    <row r="93" spans="2:23" x14ac:dyDescent="0.35"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</row>
    <row r="94" spans="2:23" x14ac:dyDescent="0.35"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</row>
    <row r="95" spans="2:23" x14ac:dyDescent="0.35"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</row>
    <row r="96" spans="2:23" x14ac:dyDescent="0.35"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</row>
    <row r="97" spans="2:23" x14ac:dyDescent="0.35"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</row>
    <row r="98" spans="2:23" x14ac:dyDescent="0.35"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</row>
    <row r="99" spans="2:23" x14ac:dyDescent="0.35"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</row>
    <row r="100" spans="2:23" x14ac:dyDescent="0.35"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</row>
    <row r="101" spans="2:23" x14ac:dyDescent="0.35"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</row>
    <row r="102" spans="2:23" x14ac:dyDescent="0.35"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</row>
    <row r="103" spans="2:23" x14ac:dyDescent="0.35"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</row>
    <row r="104" spans="2:23" x14ac:dyDescent="0.35"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</row>
    <row r="105" spans="2:23" x14ac:dyDescent="0.35"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</row>
    <row r="106" spans="2:23" x14ac:dyDescent="0.35"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</row>
    <row r="107" spans="2:23" x14ac:dyDescent="0.35"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</row>
    <row r="108" spans="2:23" x14ac:dyDescent="0.35"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</row>
    <row r="109" spans="2:23" x14ac:dyDescent="0.35"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</row>
    <row r="110" spans="2:23" x14ac:dyDescent="0.35"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</row>
    <row r="111" spans="2:23" x14ac:dyDescent="0.35"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</row>
    <row r="112" spans="2:23" x14ac:dyDescent="0.35"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</row>
    <row r="113" spans="2:23" x14ac:dyDescent="0.35"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2:23" x14ac:dyDescent="0.35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2:23" x14ac:dyDescent="0.35"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</row>
    <row r="116" spans="2:23" x14ac:dyDescent="0.35"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</row>
    <row r="117" spans="2:23" x14ac:dyDescent="0.35"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</row>
    <row r="118" spans="2:23" x14ac:dyDescent="0.35"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</row>
    <row r="119" spans="2:23" x14ac:dyDescent="0.35"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</row>
    <row r="120" spans="2:23" x14ac:dyDescent="0.35"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</row>
    <row r="121" spans="2:23" x14ac:dyDescent="0.35"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</row>
    <row r="122" spans="2:23" x14ac:dyDescent="0.35"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</row>
    <row r="123" spans="2:23" x14ac:dyDescent="0.35"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</row>
    <row r="124" spans="2:23" x14ac:dyDescent="0.35"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</row>
    <row r="125" spans="2:23" x14ac:dyDescent="0.35"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</row>
    <row r="126" spans="2:23" x14ac:dyDescent="0.35"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</row>
    <row r="127" spans="2:23" x14ac:dyDescent="0.35"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</row>
    <row r="128" spans="2:23" x14ac:dyDescent="0.35"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</row>
    <row r="129" spans="2:23" x14ac:dyDescent="0.35"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</row>
  </sheetData>
  <mergeCells count="26">
    <mergeCell ref="C5:W5"/>
    <mergeCell ref="D6:I6"/>
    <mergeCell ref="K6:P6"/>
    <mergeCell ref="R6:W6"/>
    <mergeCell ref="C23:W23"/>
    <mergeCell ref="D24:I24"/>
    <mergeCell ref="K24:P24"/>
    <mergeCell ref="R24:W24"/>
    <mergeCell ref="C41:W41"/>
    <mergeCell ref="C77:W77"/>
    <mergeCell ref="C4:W4"/>
    <mergeCell ref="B4:B19"/>
    <mergeCell ref="B77:B91"/>
    <mergeCell ref="B23:B37"/>
    <mergeCell ref="B41:B55"/>
    <mergeCell ref="B59:B73"/>
    <mergeCell ref="D78:I78"/>
    <mergeCell ref="K78:P78"/>
    <mergeCell ref="R78:W78"/>
    <mergeCell ref="D42:I42"/>
    <mergeCell ref="K42:P42"/>
    <mergeCell ref="R42:W42"/>
    <mergeCell ref="C59:W59"/>
    <mergeCell ref="D60:I60"/>
    <mergeCell ref="K60:P60"/>
    <mergeCell ref="R60:W6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C9222-A0CB-4AFF-80C8-F5AEFE42A8B8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Residential Rate</vt:lpstr>
      <vt:lpstr>Retail Sales History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Amanda Simard</dc:creator>
  <cp:lastModifiedBy>Sarah Braese</cp:lastModifiedBy>
  <dcterms:created xsi:type="dcterms:W3CDTF">2022-04-27T21:02:29Z</dcterms:created>
  <dcterms:modified xsi:type="dcterms:W3CDTF">2022-06-10T13:32:33Z</dcterms:modified>
</cp:coreProperties>
</file>