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https://vermontgov.sharepoint.com/teams/PSD-OneDrivePilotTeam/Shared Documents/Net-metering biennial/blended rates/"/>
    </mc:Choice>
  </mc:AlternateContent>
  <xr:revisionPtr revIDLastSave="29" documentId="8_{032F6940-FCE8-4AED-8BAC-274E86E61EE7}" xr6:coauthVersionLast="47" xr6:coauthVersionMax="47" xr10:uidLastSave="{E14EFB47-22F1-4338-9C95-82D0D2166C72}"/>
  <bookViews>
    <workbookView xWindow="28680" yWindow="-120" windowWidth="29040" windowHeight="15840" xr2:uid="{00000000-000D-0000-FFFF-FFFF00000000}"/>
  </bookViews>
  <sheets>
    <sheet name="Blended Rate" sheetId="1" r:id="rId1"/>
    <sheet name="EIA 861-2019" sheetId="3" state="hidden" r:id="rId2"/>
    <sheet name="Blended Rate (2019 EIA)" sheetId="5" state="hidden" r:id="rId3"/>
  </sheets>
  <definedNames>
    <definedName name="Utility" localSheetId="2">'Blended Rate (2019 EIA)'!$B$11:$B$27</definedName>
    <definedName name="Utility">'Blended Rate'!$B$11:$B$27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1" i="1" l="1"/>
  <c r="F2" i="1"/>
  <c r="F11" i="1" l="1"/>
  <c r="F21" i="1" l="1"/>
  <c r="J21" i="1" s="1"/>
  <c r="F20" i="1"/>
  <c r="J20" i="1" s="1"/>
  <c r="F13" i="1"/>
  <c r="J13" i="1" s="1"/>
  <c r="F12" i="1"/>
  <c r="J12" i="1" s="1"/>
  <c r="E28" i="1"/>
  <c r="F27" i="1"/>
  <c r="J27" i="1" s="1"/>
  <c r="F26" i="1"/>
  <c r="J26" i="1" s="1"/>
  <c r="F25" i="1"/>
  <c r="J25" i="1" s="1"/>
  <c r="F24" i="1"/>
  <c r="J24" i="1" s="1"/>
  <c r="F23" i="1"/>
  <c r="J23" i="1" s="1"/>
  <c r="F22" i="1"/>
  <c r="J22" i="1" s="1"/>
  <c r="F19" i="1"/>
  <c r="J19" i="1" s="1"/>
  <c r="F18" i="1"/>
  <c r="J18" i="1" s="1"/>
  <c r="F17" i="1"/>
  <c r="J17" i="1" s="1"/>
  <c r="F16" i="1"/>
  <c r="J16" i="1" s="1"/>
  <c r="F15" i="1"/>
  <c r="J15" i="1" s="1"/>
  <c r="F14" i="1"/>
  <c r="J14" i="1" s="1"/>
  <c r="F4" i="1"/>
  <c r="B28" i="1"/>
  <c r="C12" i="1" s="1"/>
  <c r="C11" i="1" l="1"/>
  <c r="D28" i="1"/>
  <c r="D6" i="3"/>
  <c r="D7" i="3"/>
  <c r="D8" i="3"/>
  <c r="D9" i="3"/>
  <c r="D10" i="3"/>
  <c r="D11" i="3"/>
  <c r="D12" i="3"/>
  <c r="D13" i="3"/>
  <c r="D14" i="3"/>
  <c r="D15" i="3"/>
  <c r="D16" i="3"/>
  <c r="D17" i="3"/>
  <c r="D21" i="3"/>
  <c r="D18" i="3"/>
  <c r="D19" i="3"/>
  <c r="D20" i="3"/>
  <c r="D5" i="3"/>
  <c r="E11" i="5" l="1"/>
  <c r="D12" i="5"/>
  <c r="F12" i="5" s="1"/>
  <c r="J12" i="5" s="1"/>
  <c r="B12" i="5"/>
  <c r="D11" i="5"/>
  <c r="B11" i="5"/>
  <c r="D13" i="5"/>
  <c r="C16" i="1"/>
  <c r="C25" i="1"/>
  <c r="C18" i="1"/>
  <c r="B15" i="5"/>
  <c r="B23" i="5"/>
  <c r="E26" i="5"/>
  <c r="D23" i="5"/>
  <c r="E18" i="5"/>
  <c r="D15" i="5"/>
  <c r="B16" i="5"/>
  <c r="D26" i="5"/>
  <c r="D18" i="5"/>
  <c r="B18" i="5"/>
  <c r="D24" i="5"/>
  <c r="D16" i="5"/>
  <c r="B24" i="5"/>
  <c r="E21" i="5"/>
  <c r="E13" i="5"/>
  <c r="B26" i="5"/>
  <c r="E19" i="5"/>
  <c r="B17" i="5"/>
  <c r="B25" i="5"/>
  <c r="E24" i="5"/>
  <c r="D21" i="5"/>
  <c r="E16" i="5"/>
  <c r="F13" i="5"/>
  <c r="J13" i="5" s="1"/>
  <c r="E27" i="5"/>
  <c r="B19" i="5"/>
  <c r="B27" i="5"/>
  <c r="D27" i="5"/>
  <c r="E22" i="5"/>
  <c r="D19" i="5"/>
  <c r="E14" i="5"/>
  <c r="B20" i="5"/>
  <c r="D22" i="5"/>
  <c r="D14" i="5"/>
  <c r="F14" i="5" s="1"/>
  <c r="J14" i="5" s="1"/>
  <c r="E25" i="5"/>
  <c r="E17" i="5"/>
  <c r="B13" i="5"/>
  <c r="B21" i="5"/>
  <c r="D25" i="5"/>
  <c r="E20" i="5"/>
  <c r="D17" i="5"/>
  <c r="E12" i="5"/>
  <c r="B14" i="5"/>
  <c r="B22" i="5"/>
  <c r="E23" i="5"/>
  <c r="D20" i="5"/>
  <c r="E15" i="5"/>
  <c r="C24" i="1"/>
  <c r="F21" i="5" l="1"/>
  <c r="J21" i="5" s="1"/>
  <c r="F18" i="5"/>
  <c r="J18" i="5" s="1"/>
  <c r="E28" i="5"/>
  <c r="C15" i="5"/>
  <c r="C27" i="5"/>
  <c r="C18" i="5"/>
  <c r="F22" i="5"/>
  <c r="J22" i="5" s="1"/>
  <c r="F26" i="5"/>
  <c r="J26" i="5" s="1"/>
  <c r="B28" i="5"/>
  <c r="C23" i="5" s="1"/>
  <c r="C25" i="5"/>
  <c r="C16" i="5"/>
  <c r="D28" i="5"/>
  <c r="F11" i="5"/>
  <c r="J11" i="5" s="1"/>
  <c r="F25" i="5"/>
  <c r="J25" i="5" s="1"/>
  <c r="C22" i="5"/>
  <c r="C20" i="5"/>
  <c r="F20" i="5"/>
  <c r="J20" i="5" s="1"/>
  <c r="C21" i="5"/>
  <c r="F15" i="5"/>
  <c r="J15" i="5" s="1"/>
  <c r="F16" i="5"/>
  <c r="J16" i="5" s="1"/>
  <c r="F23" i="5"/>
  <c r="J23" i="5" s="1"/>
  <c r="F19" i="5"/>
  <c r="J19" i="5" s="1"/>
  <c r="C22" i="1"/>
  <c r="C20" i="1"/>
  <c r="C15" i="1"/>
  <c r="C21" i="1"/>
  <c r="C19" i="1"/>
  <c r="C27" i="1"/>
  <c r="C23" i="1"/>
  <c r="C17" i="1"/>
  <c r="C14" i="1"/>
  <c r="C13" i="1"/>
  <c r="F17" i="5"/>
  <c r="J17" i="5" s="1"/>
  <c r="F27" i="5"/>
  <c r="J27" i="5" s="1"/>
  <c r="F24" i="5"/>
  <c r="J24" i="5" s="1"/>
  <c r="C26" i="1"/>
  <c r="C19" i="5" l="1"/>
  <c r="C13" i="5"/>
  <c r="C11" i="5"/>
  <c r="C17" i="5"/>
  <c r="C12" i="5"/>
  <c r="C26" i="5"/>
  <c r="C24" i="5"/>
  <c r="F2" i="5"/>
  <c r="F4" i="5" s="1"/>
  <c r="C28" i="1"/>
  <c r="C14" i="5"/>
  <c r="C28" i="5" l="1"/>
</calcChain>
</file>

<file path=xl/sharedStrings.xml><?xml version="1.0" encoding="utf-8"?>
<sst xmlns="http://schemas.openxmlformats.org/spreadsheetml/2006/main" count="336" uniqueCount="111">
  <si>
    <t>Proposed weighted statewide average of all electric company blended residential retail rates:</t>
  </si>
  <si>
    <t>Current statewide blended rate as dopted in Order 20-0097 on 11/12/2020</t>
  </si>
  <si>
    <t>Recommended Change:</t>
  </si>
  <si>
    <t>Statewide blended rate as dopted in Order 18-0086 on 5/1/2018</t>
  </si>
  <si>
    <t>Utility</t>
  </si>
  <si>
    <t>Sales to ultimate customers</t>
  </si>
  <si>
    <t>Share of VT load</t>
  </si>
  <si>
    <t>Residential sales</t>
  </si>
  <si>
    <t>Residential Customers</t>
  </si>
  <si>
    <t>Avg residential consumption</t>
  </si>
  <si>
    <t>Low block size</t>
  </si>
  <si>
    <t>Low block rate</t>
  </si>
  <si>
    <t>Highest residential rate</t>
  </si>
  <si>
    <t>Blended rate</t>
  </si>
  <si>
    <t>Notes</t>
  </si>
  <si>
    <t>Rate Source</t>
  </si>
  <si>
    <t>kWh</t>
  </si>
  <si>
    <t>%</t>
  </si>
  <si>
    <t>#</t>
  </si>
  <si>
    <t>$/kWh</t>
  </si>
  <si>
    <t>Barton</t>
  </si>
  <si>
    <t>no change</t>
  </si>
  <si>
    <t>https://bartonvt.com/wp-content/uploads/2017/11/Barton-Rates.pdf</t>
  </si>
  <si>
    <t>BED</t>
  </si>
  <si>
    <t>https://www.burlingtonelectric.com/bed-rates-fees/#residential-service</t>
  </si>
  <si>
    <t>Enosburg</t>
  </si>
  <si>
    <t>https://villageofenosburgfalls.org/wp-content/uploads/2021/01/Utility-Billing-Rates-effective-07-01-2020.pdf</t>
  </si>
  <si>
    <t>GMP</t>
  </si>
  <si>
    <t>https://greenmountainpower.com/wp-content/uploads/2021/09/Rate-1-Residential-Service-10.1.21.pdf</t>
  </si>
  <si>
    <t>Hardwick</t>
  </si>
  <si>
    <t>https://www.hardwickelectric.com/images/pdf/HED-Electric-Rates.pdf</t>
  </si>
  <si>
    <t>Hyde Park</t>
  </si>
  <si>
    <t>https://www.villageofhydepark.com/_files/ugd/e53882_5520cab439884ccaaef57825a3fbe055.pdf</t>
  </si>
  <si>
    <t>Jacksonville</t>
  </si>
  <si>
    <t>https://vppsa.com/wp-content/uploads/2018/12/Jacksonville-Rate-Schedules.pdf</t>
  </si>
  <si>
    <t>Johnson</t>
  </si>
  <si>
    <t>https://vppsa.com/wp-content/uploads/2021/11/Johnson-Rate-Schedules.pdf</t>
  </si>
  <si>
    <t>Ludlow</t>
  </si>
  <si>
    <t>https://ludlowelectric.com/wp-content/uploads/2022/01/2022-Rate-Sheet-Herbicide-Notice.pdf</t>
  </si>
  <si>
    <t>Lyndonville</t>
  </si>
  <si>
    <t>no change (PDF on PUC website)</t>
  </si>
  <si>
    <t>Morrisville</t>
  </si>
  <si>
    <t>https://www.mwlvt.com/rates</t>
  </si>
  <si>
    <t>Northfield</t>
  </si>
  <si>
    <t>https://www.northfield-vt.gov/_files/ugd/1c4c06_96f023351e3744279753c53fedb55a6b.pdf</t>
  </si>
  <si>
    <t>Orleans</t>
  </si>
  <si>
    <t>https://vppsa.com/wp-content/uploads/2021/06/Orleans-Rate-Schedules.pdf</t>
  </si>
  <si>
    <t>Stowe</t>
  </si>
  <si>
    <t>https://www.stoweelectric.com/images/rates/2018Rates/Draft_-_01_-_RESGEN_-_Clean_3-15-19.pdf</t>
  </si>
  <si>
    <t>Swanton</t>
  </si>
  <si>
    <t>http://www.swantonvillage.org/wp-content/uploads/2020/10/Residential-A.pdf</t>
  </si>
  <si>
    <t>VEC</t>
  </si>
  <si>
    <t>https://vermontelectric.coop/rates-and-tariffs</t>
  </si>
  <si>
    <t>WEC</t>
  </si>
  <si>
    <t>current until July 2022</t>
  </si>
  <si>
    <t>https://35coti2fdydv27b6wjrhdxq9-wpengine.netdna-ssl.com/wp-content/uploads/2020/07/COMPARISON-OF-CURRENT-RATES-Updated-with-Rate-Design-v2.pdf</t>
  </si>
  <si>
    <t>TOTALS</t>
  </si>
  <si>
    <t>Utility Characteristics</t>
  </si>
  <si>
    <t>RESIDENTIAL</t>
  </si>
  <si>
    <t>COMMERCIAL</t>
  </si>
  <si>
    <t>INDUSTRIAL</t>
  </si>
  <si>
    <t>TRANSPORTATION</t>
  </si>
  <si>
    <t>TOTAL</t>
  </si>
  <si>
    <t/>
  </si>
  <si>
    <t>Revenues</t>
  </si>
  <si>
    <t>Sales</t>
  </si>
  <si>
    <t>Customers</t>
  </si>
  <si>
    <t>Data Year</t>
  </si>
  <si>
    <t>Utility Number</t>
  </si>
  <si>
    <t>Utility Name</t>
  </si>
  <si>
    <t>Utility Name Key</t>
  </si>
  <si>
    <t>Part</t>
  </si>
  <si>
    <t>Service Type</t>
  </si>
  <si>
    <t>Data Type
O = Observed
I = Imputed</t>
  </si>
  <si>
    <t>State</t>
  </si>
  <si>
    <t>Ownership</t>
  </si>
  <si>
    <t>BA Code</t>
  </si>
  <si>
    <t>Short Form</t>
  </si>
  <si>
    <t>Thousand Dollars</t>
  </si>
  <si>
    <t>Megawatthours</t>
  </si>
  <si>
    <t>Count</t>
  </si>
  <si>
    <t>Barton Village, Inc</t>
  </si>
  <si>
    <t>A</t>
  </si>
  <si>
    <t>Bundled</t>
  </si>
  <si>
    <t>O</t>
  </si>
  <si>
    <t>VT</t>
  </si>
  <si>
    <t>Municipal</t>
  </si>
  <si>
    <t>ISNE</t>
  </si>
  <si>
    <t>Y</t>
  </si>
  <si>
    <t>.</t>
  </si>
  <si>
    <t>City of Burlington Electric - (VT)</t>
  </si>
  <si>
    <t>Village of Enosburg Falls - (VT)</t>
  </si>
  <si>
    <t>Green Mountain Power Corp</t>
  </si>
  <si>
    <t>IOU</t>
  </si>
  <si>
    <t>Town of Hardwick</t>
  </si>
  <si>
    <t>Village of Hyde Park - (VT)</t>
  </si>
  <si>
    <t>Village of Jacksonville - (VT)</t>
  </si>
  <si>
    <t>Village of Johnson - (VT)</t>
  </si>
  <si>
    <t>Village of Ludlow - (VT)</t>
  </si>
  <si>
    <t>Village of Lyndonville - (VT)</t>
  </si>
  <si>
    <t>Village of Morrisville - (VT)</t>
  </si>
  <si>
    <t>Village of Northfield - (VT)</t>
  </si>
  <si>
    <t>Village of Orleans - (VT)</t>
  </si>
  <si>
    <t>Village of Swanton - (VT)</t>
  </si>
  <si>
    <t>Vermont Electric Cooperative, Inc</t>
  </si>
  <si>
    <t>Cooperative</t>
  </si>
  <si>
    <t>Washington Electric Coop - (VT)</t>
  </si>
  <si>
    <t>Town of Stowe- (VT)</t>
  </si>
  <si>
    <t>2019 EIA</t>
  </si>
  <si>
    <t>MWh</t>
  </si>
  <si>
    <t>*rate increase request awaiting PUC determination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</si>
</sst>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_)"/>
    <numFmt numFmtId="166" formatCode="0.000_)"/>
    <numFmt numFmtId="167" formatCode="&quot;$&quot;#,##0.00"/>
    <numFmt numFmtId="168" formatCode="&quot;$&quot;#,##0"/>
    <numFmt numFmtId="169" formatCode="0.000000_)"/>
    <numFmt numFmtId="170" formatCode="_(* #,##0.000000_);_(* \(#,##0.000000\);_(* &quot;-&quot;??_);_(@_)"/>
    <numFmt numFmtId="171" formatCode="_(&quot;$&quot;* #,##0.00000_);_(&quot;$&quot;* \(#,##0.00000\);_(&quot;$&quot;* &quot;-&quot;??_);_(@_)"/>
    <numFmt numFmtId="172" formatCode="_(&quot;$&quot;* #,##0.0000_);_(&quot;$&quot;* \(#,##0.0000\);_(&quot;$&quot;* &quot;-&quot;??_);_(@_)"/>
    <numFmt numFmtId="173" formatCode="#,##0.0"/>
    <numFmt numFmtId="174" formatCode="&quot;$&quot;#,##0.000000_);[Red]\(&quot;$&quot;#,##0.000000\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0"/>
      <name val="Arial"/>
      <family val="2"/>
    </font>
    <font>
      <sz val="10"/>
      <name val="Geneva"/>
    </font>
    <font>
      <sz val="12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1"/>
      <color indexed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8E5F1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165" fontId="5" fillId="0" borderId="0"/>
    <xf numFmtId="43" fontId="4" fillId="0" borderId="0" applyFont="0" applyFill="0" applyBorder="0" applyAlignment="0" applyProtection="0"/>
    <xf numFmtId="0" fontId="6" fillId="0" borderId="0"/>
    <xf numFmtId="44" fontId="1" fillId="0" borderId="0" applyFont="0" applyFill="0" applyBorder="0" applyAlignment="0" applyProtection="0"/>
    <xf numFmtId="0" fontId="18" fillId="0" borderId="0" applyNumberFormat="0" applyFill="0" applyBorder="0" applyAlignment="0" applyProtection="0"/>
  </cellStyleXfs>
  <cellXfs count="200">
    <xf numFmtId="0" fontId="0" fillId="0" borderId="0" xfId="0"/>
    <xf numFmtId="0" fontId="3" fillId="0" borderId="0" xfId="0" applyFont="1"/>
    <xf numFmtId="0" fontId="0" fillId="0" borderId="0" xfId="0" applyBorder="1"/>
    <xf numFmtId="0" fontId="0" fillId="0" borderId="0" xfId="0" applyFill="1" applyBorder="1"/>
    <xf numFmtId="165" fontId="7" fillId="0" borderId="0" xfId="4" applyFont="1" applyFill="1" applyBorder="1" applyAlignment="1" applyProtection="1">
      <alignment horizontal="left"/>
    </xf>
    <xf numFmtId="168" fontId="8" fillId="0" borderId="0" xfId="4" applyNumberFormat="1" applyFont="1" applyFill="1" applyBorder="1"/>
    <xf numFmtId="3" fontId="8" fillId="0" borderId="0" xfId="4" applyNumberFormat="1" applyFont="1" applyFill="1" applyBorder="1"/>
    <xf numFmtId="37" fontId="7" fillId="0" borderId="0" xfId="4" applyNumberFormat="1" applyFont="1" applyFill="1" applyBorder="1" applyProtection="1"/>
    <xf numFmtId="39" fontId="7" fillId="0" borderId="0" xfId="4" applyNumberFormat="1" applyFont="1" applyFill="1" applyBorder="1" applyProtection="1"/>
    <xf numFmtId="168" fontId="8" fillId="0" borderId="0" xfId="6" applyNumberFormat="1" applyFont="1" applyFill="1" applyBorder="1" applyProtection="1">
      <protection locked="0"/>
    </xf>
    <xf numFmtId="168" fontId="7" fillId="0" borderId="0" xfId="4" applyNumberFormat="1" applyFont="1" applyFill="1" applyBorder="1"/>
    <xf numFmtId="3" fontId="7" fillId="0" borderId="0" xfId="4" applyNumberFormat="1" applyFont="1" applyFill="1" applyBorder="1"/>
    <xf numFmtId="168" fontId="8" fillId="0" borderId="0" xfId="6" applyNumberFormat="1" applyFont="1" applyFill="1" applyBorder="1"/>
    <xf numFmtId="165" fontId="7" fillId="0" borderId="0" xfId="4" applyFont="1" applyFill="1" applyBorder="1" applyProtection="1"/>
    <xf numFmtId="168" fontId="8" fillId="0" borderId="0" xfId="6" applyNumberFormat="1" applyFont="1" applyBorder="1" applyProtection="1">
      <protection locked="0"/>
    </xf>
    <xf numFmtId="164" fontId="0" fillId="0" borderId="0" xfId="1" applyNumberFormat="1" applyFont="1"/>
    <xf numFmtId="164" fontId="0" fillId="0" borderId="1" xfId="1" applyNumberFormat="1" applyFont="1" applyBorder="1"/>
    <xf numFmtId="0" fontId="0" fillId="0" borderId="0" xfId="0" applyFont="1"/>
    <xf numFmtId="164" fontId="0" fillId="0" borderId="0" xfId="1" applyNumberFormat="1" applyFont="1" applyAlignment="1">
      <alignment wrapText="1"/>
    </xf>
    <xf numFmtId="170" fontId="0" fillId="0" borderId="1" xfId="0" applyNumberFormat="1" applyFont="1" applyFill="1" applyBorder="1"/>
    <xf numFmtId="0" fontId="0" fillId="0" borderId="0" xfId="0" applyFont="1" applyFill="1" applyBorder="1"/>
    <xf numFmtId="170" fontId="0" fillId="0" borderId="0" xfId="0" applyNumberFormat="1" applyFont="1" applyFill="1"/>
    <xf numFmtId="169" fontId="0" fillId="0" borderId="0" xfId="0" applyNumberFormat="1" applyFont="1" applyFill="1"/>
    <xf numFmtId="10" fontId="9" fillId="0" borderId="0" xfId="2" applyNumberFormat="1" applyFont="1" applyBorder="1"/>
    <xf numFmtId="169" fontId="9" fillId="0" borderId="0" xfId="0" applyNumberFormat="1" applyFont="1" applyFill="1" applyProtection="1"/>
    <xf numFmtId="166" fontId="9" fillId="0" borderId="0" xfId="0" applyNumberFormat="1" applyFont="1" applyFill="1" applyProtection="1"/>
    <xf numFmtId="169" fontId="9" fillId="0" borderId="0" xfId="0" applyNumberFormat="1" applyFont="1" applyFill="1"/>
    <xf numFmtId="166" fontId="9" fillId="0" borderId="0" xfId="0" applyNumberFormat="1" applyFont="1" applyProtection="1"/>
    <xf numFmtId="10" fontId="9" fillId="0" borderId="1" xfId="2" applyNumberFormat="1" applyFont="1" applyBorder="1"/>
    <xf numFmtId="169" fontId="9" fillId="0" borderId="1" xfId="0" applyNumberFormat="1" applyFont="1" applyFill="1" applyBorder="1" applyProtection="1"/>
    <xf numFmtId="166" fontId="9" fillId="0" borderId="1" xfId="0" applyNumberFormat="1" applyFont="1" applyBorder="1" applyProtection="1"/>
    <xf numFmtId="0" fontId="9" fillId="0" borderId="0" xfId="6" applyNumberFormat="1" applyFont="1" applyFill="1" applyBorder="1" applyAlignment="1"/>
    <xf numFmtId="0" fontId="14" fillId="0" borderId="0" xfId="6" applyNumberFormat="1" applyFont="1" applyFill="1" applyBorder="1" applyAlignment="1">
      <alignment horizontal="center"/>
    </xf>
    <xf numFmtId="14" fontId="14" fillId="0" borderId="0" xfId="6" applyNumberFormat="1" applyFont="1" applyFill="1" applyBorder="1" applyAlignment="1" applyProtection="1">
      <alignment horizontal="center"/>
      <protection locked="0"/>
    </xf>
    <xf numFmtId="165" fontId="15" fillId="0" borderId="0" xfId="4" applyFont="1" applyFill="1" applyBorder="1" applyAlignment="1" applyProtection="1">
      <alignment horizontal="center" vertical="center" wrapText="1"/>
    </xf>
    <xf numFmtId="37" fontId="15" fillId="0" borderId="0" xfId="4" applyNumberFormat="1" applyFont="1" applyFill="1" applyBorder="1" applyAlignment="1" applyProtection="1">
      <alignment horizontal="center" vertical="center" wrapText="1"/>
    </xf>
    <xf numFmtId="39" fontId="15" fillId="0" borderId="0" xfId="4" applyNumberFormat="1" applyFont="1" applyFill="1" applyBorder="1" applyAlignment="1" applyProtection="1">
      <alignment horizontal="center" vertical="center" wrapText="1"/>
    </xf>
    <xf numFmtId="167" fontId="9" fillId="0" borderId="0" xfId="6" applyNumberFormat="1" applyFont="1" applyFill="1" applyBorder="1" applyProtection="1">
      <protection locked="0"/>
    </xf>
    <xf numFmtId="169" fontId="9" fillId="0" borderId="0" xfId="0" applyNumberFormat="1" applyFont="1" applyFill="1" applyBorder="1"/>
    <xf numFmtId="170" fontId="0" fillId="0" borderId="0" xfId="0" applyNumberFormat="1" applyFont="1" applyFill="1" applyBorder="1"/>
    <xf numFmtId="166" fontId="9" fillId="0" borderId="0" xfId="0" applyNumberFormat="1" applyFont="1" applyBorder="1" applyProtection="1"/>
    <xf numFmtId="164" fontId="0" fillId="0" borderId="1" xfId="1" applyNumberFormat="1" applyFont="1" applyBorder="1" applyAlignment="1">
      <alignment wrapText="1"/>
    </xf>
    <xf numFmtId="0" fontId="16" fillId="0" borderId="0" xfId="0" applyFont="1" applyBorder="1" applyAlignment="1">
      <alignment horizontal="center" wrapText="1"/>
    </xf>
    <xf numFmtId="0" fontId="16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0" fontId="10" fillId="0" borderId="0" xfId="0" applyFont="1" applyBorder="1"/>
    <xf numFmtId="164" fontId="12" fillId="0" borderId="0" xfId="1" applyNumberFormat="1" applyFont="1"/>
    <xf numFmtId="9" fontId="12" fillId="0" borderId="0" xfId="2" applyFont="1"/>
    <xf numFmtId="0" fontId="10" fillId="0" borderId="0" xfId="0" applyFont="1"/>
    <xf numFmtId="0" fontId="0" fillId="0" borderId="0" xfId="0" applyAlignment="1">
      <alignment wrapText="1"/>
    </xf>
    <xf numFmtId="0" fontId="3" fillId="0" borderId="0" xfId="0" applyFont="1" applyFill="1" applyAlignment="1">
      <alignment wrapText="1"/>
    </xf>
    <xf numFmtId="0" fontId="0" fillId="0" borderId="0" xfId="0" applyFont="1" applyFill="1" applyBorder="1" applyAlignment="1">
      <alignment wrapText="1"/>
    </xf>
    <xf numFmtId="171" fontId="17" fillId="0" borderId="0" xfId="7" applyNumberFormat="1" applyFont="1" applyFill="1" applyBorder="1" applyAlignment="1">
      <alignment vertical="center" wrapText="1"/>
    </xf>
    <xf numFmtId="0" fontId="18" fillId="0" borderId="0" xfId="8"/>
    <xf numFmtId="0" fontId="0" fillId="3" borderId="0" xfId="0" applyFont="1" applyFill="1"/>
    <xf numFmtId="0" fontId="18" fillId="3" borderId="0" xfId="8" applyFill="1"/>
    <xf numFmtId="166" fontId="9" fillId="0" borderId="0" xfId="0" applyNumberFormat="1" applyFont="1" applyAlignment="1" applyProtection="1">
      <alignment horizontal="center"/>
    </xf>
    <xf numFmtId="166" fontId="9" fillId="0" borderId="0" xfId="0" applyNumberFormat="1" applyFont="1" applyBorder="1" applyAlignment="1" applyProtection="1">
      <alignment horizontal="center"/>
    </xf>
    <xf numFmtId="0" fontId="0" fillId="0" borderId="2" xfId="0" applyBorder="1"/>
    <xf numFmtId="0" fontId="16" fillId="0" borderId="2" xfId="0" applyFont="1" applyBorder="1" applyAlignment="1">
      <alignment horizontal="center" wrapText="1"/>
    </xf>
    <xf numFmtId="0" fontId="0" fillId="0" borderId="3" xfId="0" applyFont="1" applyBorder="1" applyAlignment="1">
      <alignment horizontal="center"/>
    </xf>
    <xf numFmtId="165" fontId="13" fillId="0" borderId="2" xfId="0" applyNumberFormat="1" applyFont="1" applyBorder="1" applyProtection="1"/>
    <xf numFmtId="165" fontId="13" fillId="0" borderId="3" xfId="0" applyNumberFormat="1" applyFont="1" applyBorder="1" applyProtection="1"/>
    <xf numFmtId="0" fontId="10" fillId="0" borderId="2" xfId="0" applyFont="1" applyBorder="1"/>
    <xf numFmtId="0" fontId="0" fillId="0" borderId="2" xfId="0" applyFont="1" applyFill="1" applyBorder="1"/>
    <xf numFmtId="37" fontId="15" fillId="0" borderId="2" xfId="4" applyNumberFormat="1" applyFont="1" applyFill="1" applyBorder="1" applyAlignment="1" applyProtection="1">
      <alignment horizontal="center" vertical="center" wrapText="1"/>
    </xf>
    <xf numFmtId="37" fontId="7" fillId="0" borderId="2" xfId="4" applyNumberFormat="1" applyFont="1" applyFill="1" applyBorder="1" applyProtection="1"/>
    <xf numFmtId="0" fontId="0" fillId="0" borderId="2" xfId="0" applyFill="1" applyBorder="1"/>
    <xf numFmtId="0" fontId="19" fillId="5" borderId="7" xfId="0" applyFont="1" applyFill="1" applyBorder="1" applyAlignment="1">
      <alignment horizontal="center" vertical="center" wrapText="1"/>
    </xf>
    <xf numFmtId="0" fontId="19" fillId="4" borderId="7" xfId="0" applyFont="1" applyFill="1" applyBorder="1" applyAlignment="1">
      <alignment horizontal="center" vertical="center" wrapText="1"/>
    </xf>
    <xf numFmtId="173" fontId="19" fillId="5" borderId="7" xfId="0" applyNumberFormat="1" applyFont="1" applyFill="1" applyBorder="1" applyAlignment="1">
      <alignment horizontal="center" vertical="center" wrapText="1"/>
    </xf>
    <xf numFmtId="3" fontId="19" fillId="5" borderId="7" xfId="0" applyNumberFormat="1" applyFont="1" applyFill="1" applyBorder="1" applyAlignment="1">
      <alignment horizontal="center" vertical="center" wrapText="1"/>
    </xf>
    <xf numFmtId="0" fontId="20" fillId="0" borderId="7" xfId="0" applyFont="1" applyBorder="1" applyAlignment="1">
      <alignment horizontal="center" wrapText="1"/>
    </xf>
    <xf numFmtId="0" fontId="20" fillId="0" borderId="7" xfId="0" applyFont="1" applyBorder="1" applyAlignment="1">
      <alignment horizontal="right" wrapText="1"/>
    </xf>
    <xf numFmtId="0" fontId="20" fillId="0" borderId="7" xfId="0" applyFont="1" applyBorder="1" applyAlignment="1">
      <alignment horizontal="left" wrapText="1"/>
    </xf>
    <xf numFmtId="173" fontId="20" fillId="5" borderId="7" xfId="0" applyNumberFormat="1" applyFont="1" applyFill="1" applyBorder="1" applyAlignment="1">
      <alignment horizontal="right" wrapText="1"/>
    </xf>
    <xf numFmtId="3" fontId="20" fillId="5" borderId="7" xfId="0" applyNumberFormat="1" applyFont="1" applyFill="1" applyBorder="1" applyAlignment="1">
      <alignment horizontal="right" wrapText="1"/>
    </xf>
    <xf numFmtId="0" fontId="19" fillId="6" borderId="7" xfId="0" applyFont="1" applyFill="1" applyBorder="1" applyAlignment="1">
      <alignment horizontal="center" vertical="center" wrapText="1"/>
    </xf>
    <xf numFmtId="0" fontId="19" fillId="7" borderId="7" xfId="0" applyFont="1" applyFill="1" applyBorder="1" applyAlignment="1">
      <alignment horizontal="center" vertical="center" wrapText="1"/>
    </xf>
    <xf numFmtId="0" fontId="19" fillId="8" borderId="7" xfId="0" applyFont="1" applyFill="1" applyBorder="1" applyAlignment="1">
      <alignment horizontal="center" vertical="center" wrapText="1"/>
    </xf>
    <xf numFmtId="173" fontId="19" fillId="6" borderId="7" xfId="0" applyNumberFormat="1" applyFont="1" applyFill="1" applyBorder="1" applyAlignment="1">
      <alignment horizontal="center" vertical="center" wrapText="1"/>
    </xf>
    <xf numFmtId="3" fontId="19" fillId="6" borderId="7" xfId="0" applyNumberFormat="1" applyFont="1" applyFill="1" applyBorder="1" applyAlignment="1">
      <alignment horizontal="center" vertical="center" wrapText="1"/>
    </xf>
    <xf numFmtId="173" fontId="19" fillId="7" borderId="7" xfId="0" applyNumberFormat="1" applyFont="1" applyFill="1" applyBorder="1" applyAlignment="1">
      <alignment horizontal="center" vertical="center" wrapText="1"/>
    </xf>
    <xf numFmtId="3" fontId="19" fillId="7" borderId="7" xfId="0" applyNumberFormat="1" applyFont="1" applyFill="1" applyBorder="1" applyAlignment="1">
      <alignment horizontal="center" vertical="center" wrapText="1"/>
    </xf>
    <xf numFmtId="173" fontId="19" fillId="8" borderId="7" xfId="0" applyNumberFormat="1" applyFont="1" applyFill="1" applyBorder="1" applyAlignment="1">
      <alignment horizontal="center" vertical="center" wrapText="1"/>
    </xf>
    <xf numFmtId="3" fontId="19" fillId="8" borderId="7" xfId="0" applyNumberFormat="1" applyFont="1" applyFill="1" applyBorder="1" applyAlignment="1">
      <alignment horizontal="center" vertical="center" wrapText="1"/>
    </xf>
    <xf numFmtId="173" fontId="20" fillId="6" borderId="7" xfId="0" applyNumberFormat="1" applyFont="1" applyFill="1" applyBorder="1" applyAlignment="1">
      <alignment horizontal="right" wrapText="1"/>
    </xf>
    <xf numFmtId="3" fontId="20" fillId="6" borderId="7" xfId="0" applyNumberFormat="1" applyFont="1" applyFill="1" applyBorder="1" applyAlignment="1">
      <alignment horizontal="right" wrapText="1"/>
    </xf>
    <xf numFmtId="173" fontId="20" fillId="7" borderId="7" xfId="0" applyNumberFormat="1" applyFont="1" applyFill="1" applyBorder="1" applyAlignment="1">
      <alignment horizontal="right" wrapText="1"/>
    </xf>
    <xf numFmtId="3" fontId="20" fillId="7" borderId="7" xfId="0" applyNumberFormat="1" applyFont="1" applyFill="1" applyBorder="1" applyAlignment="1">
      <alignment horizontal="right" wrapText="1"/>
    </xf>
    <xf numFmtId="173" fontId="20" fillId="8" borderId="7" xfId="0" applyNumberFormat="1" applyFont="1" applyFill="1" applyBorder="1" applyAlignment="1">
      <alignment horizontal="right" wrapText="1"/>
    </xf>
    <xf numFmtId="3" fontId="20" fillId="8" borderId="7" xfId="0" applyNumberFormat="1" applyFont="1" applyFill="1" applyBorder="1" applyAlignment="1">
      <alignment horizontal="right" wrapText="1"/>
    </xf>
    <xf numFmtId="0" fontId="0" fillId="0" borderId="0" xfId="0" applyAlignment="1">
      <alignment horizontal="center"/>
    </xf>
    <xf numFmtId="3" fontId="20" fillId="9" borderId="7" xfId="0" applyNumberFormat="1" applyFont="1" applyFill="1" applyBorder="1" applyAlignment="1">
      <alignment horizontal="right" wrapText="1"/>
    </xf>
    <xf numFmtId="0" fontId="0" fillId="9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3" fontId="20" fillId="10" borderId="7" xfId="0" applyNumberFormat="1" applyFont="1" applyFill="1" applyBorder="1" applyAlignment="1">
      <alignment horizontal="right" wrapText="1"/>
    </xf>
    <xf numFmtId="164" fontId="0" fillId="0" borderId="8" xfId="1" applyNumberFormat="1" applyFont="1" applyBorder="1"/>
    <xf numFmtId="0" fontId="20" fillId="9" borderId="7" xfId="0" applyFont="1" applyFill="1" applyBorder="1" applyAlignment="1">
      <alignment horizontal="center" wrapText="1"/>
    </xf>
    <xf numFmtId="0" fontId="0" fillId="0" borderId="0" xfId="0" applyBorder="1" applyAlignment="1">
      <alignment wrapText="1"/>
    </xf>
    <xf numFmtId="0" fontId="0" fillId="0" borderId="0" xfId="0" applyFill="1" applyBorder="1" applyAlignment="1">
      <alignment horizontal="left" wrapText="1"/>
    </xf>
    <xf numFmtId="0" fontId="3" fillId="0" borderId="0" xfId="0" applyFont="1" applyBorder="1"/>
    <xf numFmtId="0" fontId="0" fillId="0" borderId="0" xfId="0" applyBorder="1" applyAlignment="1">
      <alignment horizontal="right"/>
    </xf>
    <xf numFmtId="171" fontId="0" fillId="0" borderId="0" xfId="7" applyNumberFormat="1" applyFont="1" applyBorder="1"/>
    <xf numFmtId="172" fontId="0" fillId="0" borderId="0" xfId="0" applyNumberFormat="1" applyBorder="1"/>
    <xf numFmtId="171" fontId="17" fillId="9" borderId="0" xfId="7" applyNumberFormat="1" applyFont="1" applyFill="1" applyBorder="1" applyAlignment="1">
      <alignment vertical="center" wrapText="1"/>
    </xf>
    <xf numFmtId="171" fontId="21" fillId="0" borderId="0" xfId="7" applyNumberFormat="1" applyFont="1" applyFill="1" applyBorder="1" applyAlignment="1">
      <alignment vertical="center" wrapText="1"/>
    </xf>
    <xf numFmtId="44" fontId="0" fillId="0" borderId="0" xfId="0" applyNumberFormat="1" applyAlignment="1">
      <alignment wrapText="1"/>
    </xf>
    <xf numFmtId="0" fontId="0" fillId="0" borderId="0" xfId="0" applyNumberFormat="1" applyFont="1" applyFill="1" applyBorder="1"/>
    <xf numFmtId="0" fontId="0" fillId="0" borderId="1" xfId="0" applyNumberFormat="1" applyFont="1" applyFill="1" applyBorder="1"/>
    <xf numFmtId="0" fontId="9" fillId="11" borderId="0" xfId="3" applyFont="1" applyFill="1" applyAlignment="1">
      <alignment horizontal="center"/>
    </xf>
    <xf numFmtId="0" fontId="9" fillId="3" borderId="2" xfId="3" applyFont="1" applyFill="1" applyBorder="1" applyAlignment="1">
      <alignment horizontal="center"/>
    </xf>
    <xf numFmtId="0" fontId="9" fillId="3" borderId="0" xfId="3" applyFont="1" applyFill="1" applyAlignment="1">
      <alignment horizontal="center"/>
    </xf>
    <xf numFmtId="164" fontId="0" fillId="0" borderId="1" xfId="1" applyNumberFormat="1" applyFont="1" applyFill="1" applyBorder="1"/>
    <xf numFmtId="0" fontId="9" fillId="3" borderId="0" xfId="3" applyFont="1" applyFill="1" applyBorder="1" applyAlignment="1">
      <alignment horizontal="center"/>
    </xf>
    <xf numFmtId="10" fontId="0" fillId="0" borderId="0" xfId="2" applyNumberFormat="1" applyFont="1" applyFill="1" applyBorder="1"/>
    <xf numFmtId="166" fontId="9" fillId="0" borderId="1" xfId="0" applyNumberFormat="1" applyFont="1" applyFill="1" applyBorder="1" applyProtection="1"/>
    <xf numFmtId="0" fontId="21" fillId="0" borderId="0" xfId="0" applyFont="1" applyFill="1" applyBorder="1" applyAlignment="1">
      <alignment horizontal="left" wrapText="1"/>
    </xf>
    <xf numFmtId="0" fontId="11" fillId="0" borderId="0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left" wrapText="1"/>
    </xf>
    <xf numFmtId="0" fontId="19" fillId="8" borderId="4" xfId="0" applyFont="1" applyFill="1" applyBorder="1" applyAlignment="1">
      <alignment horizontal="center" vertical="center" wrapText="1"/>
    </xf>
    <xf numFmtId="0" fontId="19" fillId="8" borderId="5" xfId="0" applyFont="1" applyFill="1" applyBorder="1" applyAlignment="1">
      <alignment horizontal="center" vertical="center" wrapText="1"/>
    </xf>
    <xf numFmtId="0" fontId="19" fillId="8" borderId="6" xfId="0" applyFont="1" applyFill="1" applyBorder="1" applyAlignment="1">
      <alignment horizontal="center" vertical="center" wrapText="1"/>
    </xf>
    <xf numFmtId="0" fontId="19" fillId="5" borderId="4" xfId="0" applyFont="1" applyFill="1" applyBorder="1" applyAlignment="1">
      <alignment horizontal="center" vertical="center" wrapText="1"/>
    </xf>
    <xf numFmtId="0" fontId="19" fillId="5" borderId="5" xfId="0" applyFont="1" applyFill="1" applyBorder="1" applyAlignment="1">
      <alignment horizontal="center" vertical="center" wrapText="1"/>
    </xf>
    <xf numFmtId="0" fontId="19" fillId="5" borderId="6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19" fillId="4" borderId="5" xfId="0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center" vertical="center" wrapText="1"/>
    </xf>
    <xf numFmtId="0" fontId="19" fillId="6" borderId="4" xfId="0" applyFont="1" applyFill="1" applyBorder="1" applyAlignment="1">
      <alignment horizontal="center" vertical="center" wrapText="1"/>
    </xf>
    <xf numFmtId="0" fontId="19" fillId="6" borderId="5" xfId="0" applyFont="1" applyFill="1" applyBorder="1" applyAlignment="1">
      <alignment horizontal="center" vertical="center" wrapText="1"/>
    </xf>
    <xf numFmtId="0" fontId="19" fillId="6" borderId="6" xfId="0" applyFont="1" applyFill="1" applyBorder="1" applyAlignment="1">
      <alignment horizontal="center" vertical="center" wrapText="1"/>
    </xf>
    <xf numFmtId="0" fontId="19" fillId="7" borderId="4" xfId="0" applyFont="1" applyFill="1" applyBorder="1" applyAlignment="1">
      <alignment horizontal="center" vertical="center" wrapText="1"/>
    </xf>
    <xf numFmtId="0" fontId="19" fillId="7" borderId="5" xfId="0" applyFont="1" applyFill="1" applyBorder="1" applyAlignment="1">
      <alignment horizontal="center" vertical="center" wrapText="1"/>
    </xf>
    <xf numFmtId="0" fontId="19" fillId="7" borderId="6" xfId="0" applyFont="1" applyFill="1" applyBorder="1" applyAlignment="1">
      <alignment horizontal="center" vertical="center" wrapText="1"/>
    </xf>
    <xf numFmtId="171" fontId="22" fillId="9" borderId="0" xfId="7" applyNumberFormat="1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left" wrapText="1"/>
    </xf>
    <xf numFmtId="0" fontId="0" fillId="0" borderId="0" xfId="0" applyFont="1" applyBorder="1"/>
    <xf numFmtId="0" fontId="0" fillId="0" borderId="0" xfId="0" applyFont="1" applyBorder="1" applyAlignment="1">
      <alignment horizontal="right"/>
    </xf>
    <xf numFmtId="0" fontId="22" fillId="0" borderId="0" xfId="0" applyFont="1" applyFill="1" applyBorder="1" applyAlignment="1">
      <alignment horizontal="left" wrapText="1"/>
    </xf>
    <xf numFmtId="171" fontId="22" fillId="0" borderId="0" xfId="7" applyNumberFormat="1" applyFont="1" applyFill="1" applyBorder="1" applyAlignment="1">
      <alignment vertical="center" wrapText="1"/>
    </xf>
    <xf numFmtId="0" fontId="0" fillId="0" borderId="0" xfId="0" applyFont="1" applyAlignment="1">
      <alignment wrapText="1"/>
    </xf>
    <xf numFmtId="0" fontId="3" fillId="0" borderId="0" xfId="0" applyFont="1"/>
    <xf numFmtId="164" fontId="0" fillId="0" borderId="0" xfId="1" applyNumberFormat="1" applyFont="1"/>
    <xf numFmtId="164" fontId="0" fillId="0" borderId="1" xfId="1" applyNumberFormat="1" applyFont="1" applyBorder="1"/>
    <xf numFmtId="0" fontId="0" fillId="0" borderId="1" xfId="0" applyFont="1" applyFill="1" applyBorder="1"/>
    <xf numFmtId="0" fontId="0" fillId="0" borderId="0" xfId="0" applyFont="1"/>
    <xf numFmtId="164" fontId="0" fillId="0" borderId="0" xfId="1" applyNumberFormat="1" applyFont="1" applyAlignment="1">
      <alignment wrapText="1"/>
    </xf>
    <xf numFmtId="170" fontId="0" fillId="0" borderId="1" xfId="0" applyNumberFormat="1" applyFont="1" applyFill="1" applyBorder="1"/>
    <xf numFmtId="0" fontId="0" fillId="0" borderId="0" xfId="0" applyFont="1" applyFill="1" applyBorder="1"/>
    <xf numFmtId="170" fontId="0" fillId="0" borderId="0" xfId="0" applyNumberFormat="1" applyFont="1" applyFill="1"/>
    <xf numFmtId="169" fontId="0" fillId="0" borderId="0" xfId="0" applyNumberFormat="1" applyFont="1" applyFill="1"/>
    <xf numFmtId="10" fontId="9" fillId="0" borderId="0" xfId="2" applyNumberFormat="1" applyFont="1" applyBorder="1"/>
    <xf numFmtId="169" fontId="9" fillId="0" borderId="0" xfId="0" applyNumberFormat="1" applyFont="1" applyFill="1" applyProtection="1"/>
    <xf numFmtId="166" fontId="9" fillId="0" borderId="0" xfId="0" applyNumberFormat="1" applyFont="1" applyFill="1" applyProtection="1"/>
    <xf numFmtId="169" fontId="9" fillId="0" borderId="0" xfId="0" applyNumberFormat="1" applyFont="1" applyFill="1"/>
    <xf numFmtId="166" fontId="9" fillId="0" borderId="0" xfId="0" applyNumberFormat="1" applyFont="1" applyProtection="1"/>
    <xf numFmtId="10" fontId="9" fillId="0" borderId="1" xfId="2" applyNumberFormat="1" applyFont="1" applyBorder="1"/>
    <xf numFmtId="169" fontId="9" fillId="0" borderId="1" xfId="0" applyNumberFormat="1" applyFont="1" applyFill="1" applyBorder="1" applyProtection="1"/>
    <xf numFmtId="0" fontId="9" fillId="0" borderId="0" xfId="6" applyNumberFormat="1" applyFont="1" applyFill="1" applyBorder="1" applyAlignment="1"/>
    <xf numFmtId="0" fontId="14" fillId="0" borderId="0" xfId="6" applyNumberFormat="1" applyFont="1" applyFill="1" applyBorder="1" applyAlignment="1">
      <alignment horizontal="center"/>
    </xf>
    <xf numFmtId="165" fontId="15" fillId="0" borderId="0" xfId="4" applyFont="1" applyFill="1" applyBorder="1" applyAlignment="1" applyProtection="1">
      <alignment horizontal="center" vertical="center" wrapText="1"/>
    </xf>
    <xf numFmtId="37" fontId="15" fillId="0" borderId="0" xfId="4" applyNumberFormat="1" applyFont="1" applyFill="1" applyBorder="1" applyAlignment="1" applyProtection="1">
      <alignment horizontal="center" vertical="center" wrapText="1"/>
    </xf>
    <xf numFmtId="39" fontId="15" fillId="0" borderId="0" xfId="4" applyNumberFormat="1" applyFont="1" applyFill="1" applyBorder="1" applyAlignment="1" applyProtection="1">
      <alignment horizontal="center" vertical="center" wrapText="1"/>
    </xf>
    <xf numFmtId="169" fontId="9" fillId="0" borderId="0" xfId="0" applyNumberFormat="1" applyFont="1" applyFill="1" applyBorder="1"/>
    <xf numFmtId="170" fontId="0" fillId="0" borderId="0" xfId="0" applyNumberFormat="1" applyFont="1" applyFill="1" applyBorder="1"/>
    <xf numFmtId="166" fontId="9" fillId="0" borderId="0" xfId="0" applyNumberFormat="1" applyFont="1" applyBorder="1" applyProtection="1"/>
    <xf numFmtId="164" fontId="0" fillId="0" borderId="1" xfId="1" applyNumberFormat="1" applyFont="1" applyBorder="1" applyAlignment="1">
      <alignment wrapText="1"/>
    </xf>
    <xf numFmtId="0" fontId="16" fillId="0" borderId="0" xfId="0" applyFont="1" applyBorder="1" applyAlignment="1">
      <alignment horizontal="center" wrapText="1"/>
    </xf>
    <xf numFmtId="0" fontId="16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164" fontId="0" fillId="0" borderId="0" xfId="1" applyNumberFormat="1" applyFont="1" applyFill="1"/>
    <xf numFmtId="0" fontId="3" fillId="0" borderId="0" xfId="0" applyFont="1" applyFill="1" applyAlignment="1">
      <alignment wrapText="1"/>
    </xf>
    <xf numFmtId="0" fontId="0" fillId="0" borderId="0" xfId="0" applyFont="1" applyFill="1" applyBorder="1" applyAlignment="1">
      <alignment wrapText="1"/>
    </xf>
    <xf numFmtId="44" fontId="0" fillId="0" borderId="0" xfId="0" applyNumberFormat="1" applyFont="1" applyAlignment="1">
      <alignment wrapText="1"/>
    </xf>
    <xf numFmtId="172" fontId="0" fillId="0" borderId="0" xfId="0" applyNumberFormat="1" applyFont="1" applyBorder="1"/>
    <xf numFmtId="164" fontId="9" fillId="0" borderId="0" xfId="1" applyNumberFormat="1" applyFont="1"/>
    <xf numFmtId="9" fontId="9" fillId="0" borderId="0" xfId="2" applyFont="1"/>
    <xf numFmtId="0" fontId="0" fillId="0" borderId="2" xfId="0" applyFont="1" applyBorder="1"/>
    <xf numFmtId="168" fontId="23" fillId="0" borderId="0" xfId="4" applyNumberFormat="1" applyFont="1" applyFill="1" applyBorder="1"/>
    <xf numFmtId="168" fontId="23" fillId="0" borderId="0" xfId="6" applyNumberFormat="1" applyFont="1" applyBorder="1" applyProtection="1">
      <protection locked="0"/>
    </xf>
    <xf numFmtId="37" fontId="24" fillId="0" borderId="2" xfId="4" applyNumberFormat="1" applyFont="1" applyFill="1" applyBorder="1" applyProtection="1"/>
    <xf numFmtId="37" fontId="24" fillId="0" borderId="0" xfId="4" applyNumberFormat="1" applyFont="1" applyFill="1" applyBorder="1" applyProtection="1"/>
    <xf numFmtId="39" fontId="24" fillId="0" borderId="0" xfId="4" applyNumberFormat="1" applyFont="1" applyFill="1" applyBorder="1" applyProtection="1"/>
    <xf numFmtId="174" fontId="0" fillId="0" borderId="0" xfId="0" applyNumberFormat="1" applyFont="1"/>
    <xf numFmtId="10" fontId="24" fillId="0" borderId="0" xfId="2" applyNumberFormat="1" applyFont="1" applyFill="1" applyBorder="1" applyProtection="1"/>
    <xf numFmtId="165" fontId="24" fillId="0" borderId="0" xfId="4" applyFont="1" applyFill="1" applyBorder="1" applyAlignment="1" applyProtection="1">
      <alignment horizontal="left"/>
    </xf>
    <xf numFmtId="3" fontId="23" fillId="0" borderId="0" xfId="4" applyNumberFormat="1" applyFont="1" applyFill="1" applyBorder="1"/>
    <xf numFmtId="165" fontId="24" fillId="0" borderId="0" xfId="4" applyFont="1" applyFill="1" applyBorder="1" applyProtection="1"/>
    <xf numFmtId="3" fontId="24" fillId="0" borderId="0" xfId="4" applyNumberFormat="1" applyFont="1" applyFill="1" applyBorder="1"/>
    <xf numFmtId="168" fontId="24" fillId="0" borderId="0" xfId="4" applyNumberFormat="1" applyFont="1" applyFill="1" applyBorder="1"/>
    <xf numFmtId="0" fontId="9" fillId="11" borderId="0" xfId="3" applyFont="1" applyFill="1" applyBorder="1" applyAlignment="1">
      <alignment horizontal="center"/>
    </xf>
    <xf numFmtId="0" fontId="0" fillId="0" borderId="2" xfId="0" applyFont="1" applyBorder="1" applyAlignment="1">
      <alignment wrapText="1"/>
    </xf>
    <xf numFmtId="0" fontId="0" fillId="0" borderId="2" xfId="0" applyFont="1" applyFill="1" applyBorder="1" applyAlignment="1">
      <alignment wrapText="1"/>
    </xf>
  </cellXfs>
  <cellStyles count="9">
    <cellStyle name="Bad" xfId="3" builtinId="27"/>
    <cellStyle name="Comma" xfId="1" builtinId="3"/>
    <cellStyle name="Comma 2" xfId="5" xr:uid="{00000000-0005-0000-0000-000002000000}"/>
    <cellStyle name="Currency" xfId="7" builtinId="4"/>
    <cellStyle name="Hyperlink" xfId="8" builtinId="8"/>
    <cellStyle name="Normal" xfId="0" builtinId="0"/>
    <cellStyle name="Normal 2" xfId="4" xr:uid="{00000000-0005-0000-0000-000005000000}"/>
    <cellStyle name="Normal_Kwh &amp; Revenue 2007" xfId="6" xr:uid="{00000000-0005-0000-0000-000006000000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vppsa.com/wp-content/uploads/2021/11/Johnson-Rate-Schedules.pdf" TargetMode="External"/><Relationship Id="rId13" Type="http://schemas.openxmlformats.org/officeDocument/2006/relationships/hyperlink" Target="https://www.stoweelectric.com/images/rates/2018Rates/Draft_-_01_-_RESGEN_-_Clean_3-15-19.pdf" TargetMode="External"/><Relationship Id="rId3" Type="http://schemas.openxmlformats.org/officeDocument/2006/relationships/hyperlink" Target="https://www.burlingtonelectric.com/bed-rates-fees/" TargetMode="External"/><Relationship Id="rId7" Type="http://schemas.openxmlformats.org/officeDocument/2006/relationships/hyperlink" Target="https://vppsa.com/wp-content/uploads/2018/12/Jacksonville-Rate-Schedules.pdf" TargetMode="External"/><Relationship Id="rId12" Type="http://schemas.openxmlformats.org/officeDocument/2006/relationships/hyperlink" Target="https://vppsa.com/wp-content/uploads/2021/06/Orleans-Rate-Schedules.pdf" TargetMode="External"/><Relationship Id="rId17" Type="http://schemas.openxmlformats.org/officeDocument/2006/relationships/printerSettings" Target="../printerSettings/printerSettings2.bin"/><Relationship Id="rId2" Type="http://schemas.openxmlformats.org/officeDocument/2006/relationships/hyperlink" Target="https://bartonvt.com/wp-content/uploads/2017/11/Barton-Rates.pdf" TargetMode="External"/><Relationship Id="rId16" Type="http://schemas.openxmlformats.org/officeDocument/2006/relationships/hyperlink" Target="https://35coti2fdydv27b6wjrhdxq9-wpengine.netdna-ssl.com/wp-content/uploads/2020/07/COMPARISON-OF-CURRENT-RATES-Updated-with-Rate-Design-v2.pdf" TargetMode="External"/><Relationship Id="rId1" Type="http://schemas.openxmlformats.org/officeDocument/2006/relationships/hyperlink" Target="https://greenmountainpower.com/wp-content/uploads/2021/09/Rate-1-Residential-Service-10.1.21.pdf" TargetMode="External"/><Relationship Id="rId6" Type="http://schemas.openxmlformats.org/officeDocument/2006/relationships/hyperlink" Target="https://www.villageofhydepark.com/_files/ugd/e53882_5520cab439884ccaaef57825a3fbe055.pdf" TargetMode="External"/><Relationship Id="rId11" Type="http://schemas.openxmlformats.org/officeDocument/2006/relationships/hyperlink" Target="https://www.northfield-vt.gov/_files/ugd/1c4c06_96f023351e3744279753c53fedb55a6b.pdf" TargetMode="External"/><Relationship Id="rId5" Type="http://schemas.openxmlformats.org/officeDocument/2006/relationships/hyperlink" Target="https://www.hardwickelectric.com/images/pdf/HED-Electric-Rates.pdf" TargetMode="External"/><Relationship Id="rId15" Type="http://schemas.openxmlformats.org/officeDocument/2006/relationships/hyperlink" Target="https://vermontelectric.coop/rates-and-tariffs" TargetMode="External"/><Relationship Id="rId10" Type="http://schemas.openxmlformats.org/officeDocument/2006/relationships/hyperlink" Target="https://www.mwlvt.com/rates" TargetMode="External"/><Relationship Id="rId4" Type="http://schemas.openxmlformats.org/officeDocument/2006/relationships/hyperlink" Target="https://villageofenosburgfalls.org/wp-content/uploads/2021/01/Utility-Billing-Rates-effective-07-01-2020.pdf" TargetMode="External"/><Relationship Id="rId9" Type="http://schemas.openxmlformats.org/officeDocument/2006/relationships/hyperlink" Target="https://ludlowelectric.com/wp-content/uploads/2022/01/2022-Rate-Sheet-Herbicide-Notice.pdf" TargetMode="External"/><Relationship Id="rId14" Type="http://schemas.openxmlformats.org/officeDocument/2006/relationships/hyperlink" Target="http://www.swantonvillage.org/wp-content/uploads/2020/10/Residential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abSelected="1" zoomScale="85" zoomScaleNormal="85" workbookViewId="0">
      <selection activeCell="H4" sqref="H4"/>
    </sheetView>
  </sheetViews>
  <sheetFormatPr defaultRowHeight="14.4"/>
  <cols>
    <col min="1" max="1" width="17.5546875" style="150" customWidth="1"/>
    <col min="2" max="6" width="17.77734375" style="150" customWidth="1"/>
    <col min="7" max="7" width="17.77734375" style="184" customWidth="1"/>
    <col min="8" max="10" width="17.77734375" style="150" customWidth="1"/>
    <col min="11" max="16384" width="8.88671875" style="150"/>
  </cols>
  <sheetData>
    <row r="1" spans="1:11">
      <c r="C1" s="141"/>
      <c r="D1" s="141"/>
      <c r="E1" s="141"/>
      <c r="F1" s="141"/>
    </row>
    <row r="2" spans="1:11" s="145" customFormat="1" ht="32.25" customHeight="1">
      <c r="B2" s="178"/>
      <c r="C2" s="143" t="s">
        <v>0</v>
      </c>
      <c r="D2" s="143"/>
      <c r="E2" s="143"/>
      <c r="F2" s="139">
        <f>SUMPRODUCT(B11:B27,J11:J27)/SUM(B11:B27)</f>
        <v>0.17140970690535631</v>
      </c>
      <c r="G2" s="198"/>
    </row>
    <row r="3" spans="1:11" s="145" customFormat="1" ht="32.25" customHeight="1">
      <c r="B3" s="178"/>
      <c r="C3" s="123" t="s">
        <v>1</v>
      </c>
      <c r="D3" s="123"/>
      <c r="E3" s="123"/>
      <c r="F3" s="144">
        <v>0.16413</v>
      </c>
      <c r="G3" s="198"/>
    </row>
    <row r="4" spans="1:11" s="145" customFormat="1" ht="32.25" customHeight="1">
      <c r="B4" s="178"/>
      <c r="C4" s="140"/>
      <c r="D4" s="105"/>
      <c r="E4" s="142" t="s">
        <v>2</v>
      </c>
      <c r="F4" s="107">
        <f>F2-F3</f>
        <v>7.2797069053563146E-3</v>
      </c>
      <c r="G4" s="198"/>
      <c r="H4" s="180"/>
    </row>
    <row r="5" spans="1:11" s="145" customFormat="1" ht="32.25" customHeight="1">
      <c r="B5" s="178"/>
      <c r="C5" s="140"/>
      <c r="D5" s="140"/>
      <c r="E5" s="140"/>
      <c r="F5" s="144"/>
      <c r="G5" s="198"/>
    </row>
    <row r="6" spans="1:11" s="145" customFormat="1" ht="32.25" customHeight="1">
      <c r="B6" s="179"/>
      <c r="C6" s="179"/>
      <c r="D6" s="179"/>
      <c r="E6" s="179"/>
      <c r="F6" s="179"/>
      <c r="G6" s="199"/>
    </row>
    <row r="7" spans="1:11">
      <c r="B7" s="146"/>
      <c r="C7" s="141"/>
      <c r="D7" s="105"/>
      <c r="E7" s="142"/>
      <c r="F7" s="181"/>
    </row>
    <row r="8" spans="1:11">
      <c r="B8" s="114">
        <v>2020</v>
      </c>
      <c r="C8" s="114">
        <v>2020</v>
      </c>
      <c r="D8" s="114">
        <v>2020</v>
      </c>
      <c r="E8" s="114">
        <v>2020</v>
      </c>
      <c r="F8" s="197">
        <v>2020</v>
      </c>
      <c r="G8" s="115">
        <v>2022</v>
      </c>
      <c r="H8" s="118">
        <v>2022</v>
      </c>
      <c r="I8" s="118">
        <v>2022</v>
      </c>
    </row>
    <row r="9" spans="1:11" s="174" customFormat="1" ht="37.5" customHeight="1">
      <c r="A9" s="172" t="s">
        <v>4</v>
      </c>
      <c r="B9" s="172" t="s">
        <v>5</v>
      </c>
      <c r="C9" s="172" t="s">
        <v>6</v>
      </c>
      <c r="D9" s="172" t="s">
        <v>7</v>
      </c>
      <c r="E9" s="172" t="s">
        <v>8</v>
      </c>
      <c r="F9" s="173" t="s">
        <v>9</v>
      </c>
      <c r="G9" s="62" t="s">
        <v>10</v>
      </c>
      <c r="H9" s="173" t="s">
        <v>11</v>
      </c>
      <c r="I9" s="173" t="s">
        <v>12</v>
      </c>
      <c r="J9" s="173" t="s">
        <v>13</v>
      </c>
    </row>
    <row r="10" spans="1:11" s="175" customFormat="1">
      <c r="A10" s="176"/>
      <c r="B10" s="176" t="s">
        <v>16</v>
      </c>
      <c r="C10" s="176" t="s">
        <v>17</v>
      </c>
      <c r="D10" s="176" t="s">
        <v>16</v>
      </c>
      <c r="E10" s="176" t="s">
        <v>18</v>
      </c>
      <c r="F10" s="176" t="s">
        <v>16</v>
      </c>
      <c r="G10" s="63" t="s">
        <v>16</v>
      </c>
      <c r="H10" s="176" t="s">
        <v>19</v>
      </c>
      <c r="I10" s="176" t="s">
        <v>19</v>
      </c>
      <c r="J10" s="176" t="s">
        <v>19</v>
      </c>
    </row>
    <row r="11" spans="1:11">
      <c r="A11" s="153" t="s">
        <v>20</v>
      </c>
      <c r="B11" s="147">
        <v>14023921</v>
      </c>
      <c r="C11" s="156">
        <f>B11/$B$28</f>
        <v>2.6451604691360327E-3</v>
      </c>
      <c r="D11" s="151">
        <v>10862720</v>
      </c>
      <c r="E11" s="177">
        <v>1969</v>
      </c>
      <c r="F11" s="147">
        <f>D11/E11</f>
        <v>5516.8715083798879</v>
      </c>
      <c r="G11" s="64">
        <v>100</v>
      </c>
      <c r="H11" s="157">
        <v>9.2160000000000006E-2</v>
      </c>
      <c r="I11" s="154">
        <v>0.19392999999999999</v>
      </c>
      <c r="J11" s="158">
        <f>((F11-12*G11)*I11+12*G11*H11)/F11</f>
        <v>0.17179354099157484</v>
      </c>
    </row>
    <row r="12" spans="1:11">
      <c r="A12" s="153" t="s">
        <v>23</v>
      </c>
      <c r="B12" s="147">
        <v>311298156.93599999</v>
      </c>
      <c r="C12" s="156">
        <f>B12/$B$28</f>
        <v>5.8716358915742041E-2</v>
      </c>
      <c r="D12" s="151">
        <v>88811583</v>
      </c>
      <c r="E12" s="177">
        <v>17457</v>
      </c>
      <c r="F12" s="147">
        <f t="shared" ref="F11:F27" si="0">D12/E12</f>
        <v>5087.4481869737065</v>
      </c>
      <c r="G12" s="64">
        <v>100</v>
      </c>
      <c r="H12" s="159">
        <v>0.116173</v>
      </c>
      <c r="I12" s="154">
        <v>0.15881500000000001</v>
      </c>
      <c r="J12" s="160">
        <f t="shared" ref="J11:J27" si="1">((F12-12*G12)*I12+12*G12*H12)/F12</f>
        <v>0.14875683368176199</v>
      </c>
    </row>
    <row r="13" spans="1:11">
      <c r="A13" s="153" t="s">
        <v>25</v>
      </c>
      <c r="B13" s="147">
        <v>26392777.120440383</v>
      </c>
      <c r="C13" s="156">
        <f t="shared" ref="C13:C27" si="2">B13/$B$28</f>
        <v>4.9781463194000335E-3</v>
      </c>
      <c r="D13" s="151">
        <v>3787555.4155459558</v>
      </c>
      <c r="E13" s="177">
        <v>581</v>
      </c>
      <c r="F13" s="147">
        <f t="shared" si="0"/>
        <v>6519.0282539517311</v>
      </c>
      <c r="G13" s="64">
        <v>100</v>
      </c>
      <c r="H13" s="157">
        <v>7.0860000000000006E-2</v>
      </c>
      <c r="I13" s="154">
        <v>0.16755999999999999</v>
      </c>
      <c r="J13" s="160">
        <f t="shared" si="1"/>
        <v>0.14975980103174757</v>
      </c>
    </row>
    <row r="14" spans="1:11">
      <c r="A14" s="153" t="s">
        <v>27</v>
      </c>
      <c r="B14" s="147">
        <v>4040762208</v>
      </c>
      <c r="C14" s="156">
        <f t="shared" si="2"/>
        <v>0.76215948861808558</v>
      </c>
      <c r="D14" s="151">
        <v>1554516504</v>
      </c>
      <c r="E14" s="177">
        <v>222757</v>
      </c>
      <c r="F14" s="147">
        <f t="shared" si="0"/>
        <v>6978.5304345093537</v>
      </c>
      <c r="G14" s="64">
        <v>0</v>
      </c>
      <c r="H14" s="157">
        <v>0.17649999999999999</v>
      </c>
      <c r="I14" s="157">
        <v>0.17649999999999999</v>
      </c>
      <c r="J14" s="158">
        <f t="shared" si="1"/>
        <v>0.17649999999999999</v>
      </c>
      <c r="K14" s="150" t="s">
        <v>110</v>
      </c>
    </row>
    <row r="15" spans="1:11">
      <c r="A15" s="153" t="s">
        <v>29</v>
      </c>
      <c r="B15" s="147">
        <v>34606424.658529997</v>
      </c>
      <c r="C15" s="156">
        <f t="shared" si="2"/>
        <v>6.527386063061677E-3</v>
      </c>
      <c r="D15" s="151">
        <v>24488770</v>
      </c>
      <c r="E15" s="177">
        <v>4203</v>
      </c>
      <c r="F15" s="147">
        <f t="shared" si="0"/>
        <v>5826.4977397097309</v>
      </c>
      <c r="G15" s="64">
        <v>100</v>
      </c>
      <c r="H15" s="157">
        <v>6.2850000000000003E-2</v>
      </c>
      <c r="I15" s="154">
        <v>0.17885000000000001</v>
      </c>
      <c r="J15" s="160">
        <f t="shared" si="1"/>
        <v>0.15495914717235695</v>
      </c>
    </row>
    <row r="16" spans="1:11">
      <c r="A16" s="153" t="s">
        <v>31</v>
      </c>
      <c r="B16" s="147">
        <v>12334461.124</v>
      </c>
      <c r="C16" s="156">
        <f t="shared" si="2"/>
        <v>2.3264983433163946E-3</v>
      </c>
      <c r="D16" s="151">
        <v>8495487</v>
      </c>
      <c r="E16" s="177">
        <v>1198</v>
      </c>
      <c r="F16" s="147">
        <f t="shared" si="0"/>
        <v>7091.3914858096832</v>
      </c>
      <c r="G16" s="64">
        <v>100</v>
      </c>
      <c r="H16" s="157">
        <v>0.10061</v>
      </c>
      <c r="I16" s="154">
        <v>0.18021999999999999</v>
      </c>
      <c r="J16" s="160">
        <f t="shared" si="1"/>
        <v>0.16674845493142415</v>
      </c>
    </row>
    <row r="17" spans="1:12">
      <c r="A17" s="153" t="s">
        <v>33</v>
      </c>
      <c r="B17" s="147">
        <v>4965830</v>
      </c>
      <c r="C17" s="156">
        <f t="shared" si="2"/>
        <v>9.3664369704091926E-4</v>
      </c>
      <c r="D17" s="151">
        <v>3637588</v>
      </c>
      <c r="E17" s="177">
        <v>663</v>
      </c>
      <c r="F17" s="147">
        <f t="shared" si="0"/>
        <v>5486.5580693815991</v>
      </c>
      <c r="G17" s="64">
        <v>175</v>
      </c>
      <c r="H17" s="157">
        <v>7.732E-2</v>
      </c>
      <c r="I17" s="154">
        <v>0.18589</v>
      </c>
      <c r="J17" s="160">
        <f t="shared" si="1"/>
        <v>0.14433443873247878</v>
      </c>
    </row>
    <row r="18" spans="1:12">
      <c r="A18" s="153" t="s">
        <v>35</v>
      </c>
      <c r="B18" s="147">
        <v>11552861.170000002</v>
      </c>
      <c r="C18" s="156">
        <f t="shared" si="2"/>
        <v>2.1790747161439844E-3</v>
      </c>
      <c r="D18" s="151">
        <v>5474159.2300000004</v>
      </c>
      <c r="E18" s="177">
        <v>811</v>
      </c>
      <c r="F18" s="147">
        <f t="shared" si="0"/>
        <v>6749.8880764488295</v>
      </c>
      <c r="G18" s="64">
        <v>100</v>
      </c>
      <c r="H18" s="157">
        <v>0.1052</v>
      </c>
      <c r="I18" s="154">
        <v>0.16200000000000001</v>
      </c>
      <c r="J18" s="160">
        <f t="shared" si="1"/>
        <v>0.15190205478549809</v>
      </c>
    </row>
    <row r="19" spans="1:12">
      <c r="A19" s="153" t="s">
        <v>37</v>
      </c>
      <c r="B19" s="147">
        <v>50520778.762199998</v>
      </c>
      <c r="C19" s="156">
        <f t="shared" si="2"/>
        <v>9.5291157766603692E-3</v>
      </c>
      <c r="D19" s="151">
        <v>18985814</v>
      </c>
      <c r="E19" s="177">
        <v>3048</v>
      </c>
      <c r="F19" s="147">
        <f t="shared" si="0"/>
        <v>6228.941601049869</v>
      </c>
      <c r="G19" s="64">
        <v>125</v>
      </c>
      <c r="H19" s="157">
        <v>5.2299999999999999E-2</v>
      </c>
      <c r="I19" s="154">
        <v>0.1179</v>
      </c>
      <c r="J19" s="160">
        <f t="shared" si="1"/>
        <v>0.10210277371304703</v>
      </c>
    </row>
    <row r="20" spans="1:12">
      <c r="A20" s="153" t="s">
        <v>39</v>
      </c>
      <c r="B20" s="147">
        <v>59984812</v>
      </c>
      <c r="C20" s="156">
        <f t="shared" si="2"/>
        <v>1.1314200461551141E-2</v>
      </c>
      <c r="D20" s="151">
        <v>32187261</v>
      </c>
      <c r="E20" s="177">
        <v>4866</v>
      </c>
      <c r="F20" s="147">
        <f t="shared" si="0"/>
        <v>6614.7268803945744</v>
      </c>
      <c r="G20" s="64">
        <v>75</v>
      </c>
      <c r="H20" s="157">
        <v>7.399E-2</v>
      </c>
      <c r="I20" s="154">
        <v>0.14953</v>
      </c>
      <c r="J20" s="160">
        <f t="shared" si="1"/>
        <v>0.13925202462334399</v>
      </c>
    </row>
    <row r="21" spans="1:12">
      <c r="A21" s="153" t="s">
        <v>41</v>
      </c>
      <c r="B21" s="147">
        <v>46065123</v>
      </c>
      <c r="C21" s="156">
        <f t="shared" si="2"/>
        <v>8.688699998059676E-3</v>
      </c>
      <c r="D21" s="151">
        <v>22894833</v>
      </c>
      <c r="E21" s="177">
        <v>3602</v>
      </c>
      <c r="F21" s="147">
        <f t="shared" si="0"/>
        <v>6356.1446418656305</v>
      </c>
      <c r="G21" s="64">
        <v>100</v>
      </c>
      <c r="H21" s="157">
        <v>8.3400000000000002E-2</v>
      </c>
      <c r="I21" s="154">
        <v>0.15357999999999999</v>
      </c>
      <c r="J21" s="160">
        <f t="shared" si="1"/>
        <v>0.14033045884807285</v>
      </c>
    </row>
    <row r="22" spans="1:12">
      <c r="A22" s="153" t="s">
        <v>43</v>
      </c>
      <c r="B22" s="147">
        <v>26928889</v>
      </c>
      <c r="C22" s="156">
        <f t="shared" si="2"/>
        <v>5.0792665375505291E-3</v>
      </c>
      <c r="D22" s="151">
        <v>10696038</v>
      </c>
      <c r="E22" s="177">
        <v>1620</v>
      </c>
      <c r="F22" s="147">
        <f t="shared" si="0"/>
        <v>6602.4925925925927</v>
      </c>
      <c r="G22" s="64">
        <v>100</v>
      </c>
      <c r="H22" s="157">
        <v>6.3509999999999997E-2</v>
      </c>
      <c r="I22" s="154">
        <v>0.13705000000000001</v>
      </c>
      <c r="J22" s="160">
        <f t="shared" si="1"/>
        <v>0.12368413873436127</v>
      </c>
    </row>
    <row r="23" spans="1:12">
      <c r="A23" s="153" t="s">
        <v>45</v>
      </c>
      <c r="B23" s="147">
        <v>11948933</v>
      </c>
      <c r="C23" s="156">
        <f t="shared" si="2"/>
        <v>2.2537808947978972E-3</v>
      </c>
      <c r="D23" s="151">
        <v>4042098</v>
      </c>
      <c r="E23" s="177">
        <v>577</v>
      </c>
      <c r="F23" s="147">
        <f t="shared" si="0"/>
        <v>7005.3691507798958</v>
      </c>
      <c r="G23" s="64">
        <v>100</v>
      </c>
      <c r="H23" s="157">
        <v>7.5480000000000005E-2</v>
      </c>
      <c r="I23" s="154">
        <v>0.11933000000000001</v>
      </c>
      <c r="J23" s="160">
        <f t="shared" si="1"/>
        <v>0.11181861853423644</v>
      </c>
    </row>
    <row r="24" spans="1:12">
      <c r="A24" s="153" t="s">
        <v>47</v>
      </c>
      <c r="B24" s="147">
        <v>70140912.849999994</v>
      </c>
      <c r="C24" s="156">
        <f t="shared" si="2"/>
        <v>1.322982138447126E-2</v>
      </c>
      <c r="D24" s="151">
        <v>26164935</v>
      </c>
      <c r="E24" s="177">
        <v>3494</v>
      </c>
      <c r="F24" s="147">
        <f t="shared" si="0"/>
        <v>7488.5331997710364</v>
      </c>
      <c r="G24" s="64">
        <v>76</v>
      </c>
      <c r="H24" s="155">
        <v>8.2500000000000004E-2</v>
      </c>
      <c r="I24" s="154">
        <v>0.16980000000000001</v>
      </c>
      <c r="J24" s="160">
        <f t="shared" si="1"/>
        <v>0.15916806476301204</v>
      </c>
    </row>
    <row r="25" spans="1:12">
      <c r="A25" s="153" t="s">
        <v>49</v>
      </c>
      <c r="B25" s="147">
        <v>53737132</v>
      </c>
      <c r="C25" s="156">
        <f t="shared" si="2"/>
        <v>1.0135777097656562E-2</v>
      </c>
      <c r="D25" s="151">
        <v>25597220</v>
      </c>
      <c r="E25" s="177">
        <v>3255</v>
      </c>
      <c r="F25" s="147">
        <f t="shared" si="0"/>
        <v>7863.9692780337946</v>
      </c>
      <c r="G25" s="64">
        <v>0</v>
      </c>
      <c r="H25" s="157">
        <v>0.12132999999999999</v>
      </c>
      <c r="I25" s="154">
        <v>0.12132999999999999</v>
      </c>
      <c r="J25" s="160">
        <f t="shared" si="1"/>
        <v>0.12132999999999999</v>
      </c>
    </row>
    <row r="26" spans="1:12">
      <c r="A26" s="153" t="s">
        <v>51</v>
      </c>
      <c r="B26" s="147">
        <v>453299908</v>
      </c>
      <c r="C26" s="156">
        <f t="shared" si="2"/>
        <v>8.5500410142398869E-2</v>
      </c>
      <c r="D26" s="151">
        <v>232524425</v>
      </c>
      <c r="E26" s="177">
        <v>34946</v>
      </c>
      <c r="F26" s="147">
        <f t="shared" si="0"/>
        <v>6653.8208950952903</v>
      </c>
      <c r="G26" s="64">
        <v>100</v>
      </c>
      <c r="H26" s="168">
        <v>9.1929999999999998E-2</v>
      </c>
      <c r="I26" s="169">
        <v>0.18556</v>
      </c>
      <c r="J26" s="170">
        <f t="shared" si="1"/>
        <v>0.16867406306670796</v>
      </c>
    </row>
    <row r="27" spans="1:12">
      <c r="A27" s="149" t="s">
        <v>53</v>
      </c>
      <c r="B27" s="148">
        <v>73164749</v>
      </c>
      <c r="C27" s="161">
        <f t="shared" si="2"/>
        <v>1.380017056492689E-2</v>
      </c>
      <c r="D27" s="171">
        <v>65083759</v>
      </c>
      <c r="E27" s="117">
        <v>10955</v>
      </c>
      <c r="F27" s="148">
        <f t="shared" si="0"/>
        <v>5941.0094933820174</v>
      </c>
      <c r="G27" s="65">
        <v>100</v>
      </c>
      <c r="H27" s="162">
        <v>8.4760000000000002E-2</v>
      </c>
      <c r="I27" s="152">
        <v>0.22220000000000001</v>
      </c>
      <c r="J27" s="120">
        <f t="shared" si="1"/>
        <v>0.19443906136091496</v>
      </c>
    </row>
    <row r="28" spans="1:12">
      <c r="A28" s="141" t="s">
        <v>56</v>
      </c>
      <c r="B28" s="182">
        <f>SUM(B11:B27)</f>
        <v>5301727877.621171</v>
      </c>
      <c r="C28" s="183">
        <f>SUM(C11:C27)</f>
        <v>0.99999999999999989</v>
      </c>
      <c r="D28" s="182">
        <f>SUM(D11:D27)</f>
        <v>2138250749.645546</v>
      </c>
      <c r="E28" s="182">
        <f>SUM(E11:E27)</f>
        <v>316002</v>
      </c>
    </row>
    <row r="29" spans="1:12">
      <c r="A29" s="153"/>
      <c r="B29" s="153"/>
      <c r="C29" s="153"/>
      <c r="D29" s="153"/>
      <c r="E29" s="153"/>
      <c r="F29" s="153"/>
      <c r="G29" s="67"/>
      <c r="H29" s="153"/>
      <c r="I29" s="153"/>
      <c r="J29" s="163"/>
      <c r="K29" s="153"/>
      <c r="L29" s="153"/>
    </row>
    <row r="30" spans="1:12">
      <c r="A30" s="153"/>
      <c r="B30" s="153"/>
      <c r="C30" s="119"/>
      <c r="D30" s="153"/>
      <c r="E30" s="153"/>
      <c r="F30" s="153"/>
      <c r="G30" s="67"/>
      <c r="H30" s="153"/>
      <c r="I30" s="153"/>
      <c r="J30" s="164"/>
      <c r="K30" s="153"/>
      <c r="L30" s="153"/>
    </row>
    <row r="31" spans="1:12">
      <c r="A31" s="153"/>
      <c r="B31" s="153"/>
      <c r="C31" s="119"/>
      <c r="D31" s="153"/>
      <c r="E31" s="153"/>
      <c r="F31" s="153"/>
      <c r="G31" s="67"/>
      <c r="H31" s="153"/>
      <c r="I31" s="153"/>
      <c r="J31" s="153"/>
      <c r="K31" s="153"/>
      <c r="L31" s="153"/>
    </row>
    <row r="32" spans="1:12">
      <c r="A32" s="153"/>
      <c r="B32" s="153"/>
      <c r="C32" s="119"/>
      <c r="D32" s="153"/>
      <c r="E32" s="165"/>
      <c r="F32" s="165"/>
      <c r="G32" s="68"/>
      <c r="H32" s="166"/>
      <c r="I32" s="166"/>
      <c r="J32" s="167"/>
      <c r="K32" s="153"/>
      <c r="L32" s="153"/>
    </row>
    <row r="33" spans="1:12">
      <c r="A33" s="153"/>
      <c r="B33" s="153"/>
      <c r="C33" s="119"/>
      <c r="D33" s="153"/>
      <c r="E33" s="185"/>
      <c r="F33" s="186"/>
      <c r="G33" s="187"/>
      <c r="H33" s="188"/>
      <c r="I33" s="188"/>
      <c r="J33" s="189"/>
      <c r="K33" s="153"/>
      <c r="L33" s="153"/>
    </row>
    <row r="34" spans="1:12">
      <c r="A34" s="153"/>
      <c r="B34" s="153"/>
      <c r="C34" s="119"/>
      <c r="D34" s="153"/>
      <c r="E34" s="185"/>
      <c r="F34" s="186"/>
      <c r="G34" s="187"/>
      <c r="H34" s="188"/>
      <c r="I34" s="190"/>
      <c r="J34" s="189"/>
      <c r="K34" s="153"/>
      <c r="L34" s="153"/>
    </row>
    <row r="35" spans="1:12">
      <c r="A35" s="153"/>
      <c r="B35" s="153"/>
      <c r="C35" s="119"/>
      <c r="D35" s="153"/>
      <c r="E35" s="185"/>
      <c r="F35" s="186"/>
      <c r="G35" s="187"/>
      <c r="H35" s="188"/>
      <c r="I35" s="191"/>
      <c r="J35" s="189"/>
      <c r="K35" s="153"/>
      <c r="L35" s="153"/>
    </row>
    <row r="36" spans="1:12">
      <c r="A36" s="153"/>
      <c r="B36" s="153"/>
      <c r="C36" s="119"/>
      <c r="D36" s="153"/>
      <c r="E36" s="185"/>
      <c r="F36" s="186"/>
      <c r="G36" s="187"/>
      <c r="H36" s="188"/>
      <c r="I36" s="188"/>
      <c r="J36" s="189"/>
      <c r="K36" s="153"/>
      <c r="L36" s="153"/>
    </row>
    <row r="37" spans="1:12">
      <c r="A37" s="153"/>
      <c r="B37" s="153"/>
      <c r="C37" s="119"/>
      <c r="D37" s="153"/>
      <c r="E37" s="185"/>
      <c r="F37" s="186"/>
      <c r="G37" s="187"/>
      <c r="H37" s="188"/>
      <c r="I37" s="188"/>
      <c r="J37" s="189"/>
      <c r="K37" s="153"/>
      <c r="L37" s="153"/>
    </row>
    <row r="38" spans="1:12">
      <c r="A38" s="153"/>
      <c r="B38" s="153"/>
      <c r="C38" s="119"/>
      <c r="D38" s="153"/>
      <c r="E38" s="185"/>
      <c r="F38" s="186"/>
      <c r="G38" s="187"/>
      <c r="H38" s="188"/>
      <c r="I38" s="188"/>
      <c r="J38" s="189"/>
      <c r="K38" s="153"/>
      <c r="L38" s="153"/>
    </row>
    <row r="39" spans="1:12">
      <c r="A39" s="153"/>
      <c r="B39" s="153"/>
      <c r="C39" s="119"/>
      <c r="D39" s="153"/>
      <c r="E39" s="185"/>
      <c r="F39" s="186"/>
      <c r="G39" s="187"/>
      <c r="H39" s="188"/>
      <c r="I39" s="188"/>
      <c r="J39" s="189"/>
      <c r="K39" s="153"/>
      <c r="L39" s="153"/>
    </row>
    <row r="40" spans="1:12">
      <c r="A40" s="153"/>
      <c r="B40" s="153"/>
      <c r="C40" s="119"/>
      <c r="D40" s="153"/>
      <c r="E40" s="185"/>
      <c r="F40" s="186"/>
      <c r="G40" s="187"/>
      <c r="H40" s="188"/>
      <c r="I40" s="188"/>
      <c r="J40" s="189"/>
      <c r="K40" s="153"/>
      <c r="L40" s="153"/>
    </row>
    <row r="41" spans="1:12">
      <c r="A41" s="153"/>
      <c r="B41" s="153"/>
      <c r="C41" s="119"/>
      <c r="D41" s="153"/>
      <c r="E41" s="185"/>
      <c r="F41" s="186"/>
      <c r="G41" s="187"/>
      <c r="H41" s="188"/>
      <c r="I41" s="188"/>
      <c r="J41" s="189"/>
      <c r="K41" s="153"/>
      <c r="L41" s="153"/>
    </row>
    <row r="42" spans="1:12">
      <c r="A42" s="153"/>
      <c r="B42" s="153"/>
      <c r="C42" s="119"/>
      <c r="D42" s="153"/>
      <c r="E42" s="185"/>
      <c r="F42" s="186"/>
      <c r="G42" s="187"/>
      <c r="H42" s="188"/>
      <c r="I42" s="188"/>
      <c r="J42" s="189"/>
      <c r="K42" s="153"/>
      <c r="L42" s="153"/>
    </row>
    <row r="43" spans="1:12">
      <c r="A43" s="153"/>
      <c r="B43" s="153"/>
      <c r="C43" s="119"/>
      <c r="D43" s="153"/>
      <c r="E43" s="185"/>
      <c r="F43" s="186"/>
      <c r="G43" s="187"/>
      <c r="H43" s="188"/>
      <c r="I43" s="188"/>
      <c r="J43" s="189"/>
      <c r="K43" s="153"/>
      <c r="L43" s="153"/>
    </row>
    <row r="44" spans="1:12">
      <c r="A44" s="153"/>
      <c r="B44" s="153"/>
      <c r="C44" s="119"/>
      <c r="D44" s="153"/>
      <c r="E44" s="185"/>
      <c r="F44" s="186"/>
      <c r="G44" s="187"/>
      <c r="H44" s="188"/>
      <c r="I44" s="188"/>
      <c r="J44" s="189"/>
      <c r="K44" s="153"/>
      <c r="L44" s="153"/>
    </row>
    <row r="45" spans="1:12">
      <c r="A45" s="153"/>
      <c r="B45" s="153"/>
      <c r="C45" s="119"/>
      <c r="D45" s="153"/>
      <c r="E45" s="185"/>
      <c r="F45" s="186"/>
      <c r="G45" s="187"/>
      <c r="H45" s="188"/>
      <c r="I45" s="188"/>
      <c r="J45" s="189"/>
      <c r="K45" s="153"/>
      <c r="L45" s="153"/>
    </row>
    <row r="46" spans="1:12">
      <c r="A46" s="153"/>
      <c r="B46" s="153"/>
      <c r="C46" s="119"/>
      <c r="D46" s="153"/>
      <c r="E46" s="185"/>
      <c r="F46" s="186"/>
      <c r="G46" s="187"/>
      <c r="H46" s="188"/>
      <c r="I46" s="188"/>
      <c r="J46" s="189"/>
      <c r="K46" s="153"/>
      <c r="L46" s="153"/>
    </row>
    <row r="47" spans="1:12">
      <c r="A47" s="153"/>
      <c r="B47" s="192"/>
      <c r="C47" s="193"/>
      <c r="D47" s="192"/>
      <c r="E47" s="185"/>
      <c r="F47" s="186"/>
      <c r="G47" s="187"/>
      <c r="H47" s="188"/>
      <c r="I47" s="188"/>
      <c r="J47" s="189"/>
      <c r="K47" s="153"/>
      <c r="L47" s="153"/>
    </row>
    <row r="48" spans="1:12">
      <c r="A48" s="153"/>
      <c r="B48" s="192"/>
      <c r="C48" s="193"/>
      <c r="D48" s="192"/>
      <c r="E48" s="185"/>
      <c r="F48" s="186"/>
      <c r="G48" s="187"/>
      <c r="H48" s="188"/>
      <c r="I48" s="188"/>
      <c r="J48" s="189"/>
      <c r="K48" s="153"/>
      <c r="L48" s="153"/>
    </row>
    <row r="49" spans="1:12">
      <c r="A49" s="153"/>
      <c r="B49" s="192"/>
      <c r="C49" s="193"/>
      <c r="D49" s="192"/>
      <c r="E49" s="185"/>
      <c r="F49" s="186"/>
      <c r="G49" s="187"/>
      <c r="H49" s="188"/>
      <c r="I49" s="188"/>
      <c r="J49" s="189"/>
      <c r="K49" s="153"/>
      <c r="L49" s="153"/>
    </row>
    <row r="50" spans="1:12">
      <c r="A50" s="153"/>
      <c r="B50" s="194"/>
      <c r="C50" s="195"/>
      <c r="D50" s="194"/>
      <c r="E50" s="196"/>
      <c r="F50" s="195"/>
      <c r="G50" s="187"/>
      <c r="H50" s="188"/>
      <c r="I50" s="188"/>
      <c r="J50" s="189"/>
      <c r="K50" s="153"/>
      <c r="L50" s="153"/>
    </row>
    <row r="51" spans="1:12">
      <c r="A51" s="153"/>
      <c r="B51" s="153"/>
      <c r="C51" s="153"/>
      <c r="D51" s="153"/>
      <c r="E51" s="153"/>
      <c r="F51" s="153"/>
      <c r="G51" s="67"/>
      <c r="H51" s="153"/>
      <c r="I51" s="153"/>
      <c r="J51" s="153"/>
      <c r="K51" s="153"/>
      <c r="L51" s="153"/>
    </row>
    <row r="52" spans="1:12">
      <c r="A52" s="153"/>
      <c r="B52" s="153"/>
      <c r="C52" s="153"/>
      <c r="D52" s="153"/>
      <c r="E52" s="153"/>
      <c r="F52" s="153"/>
      <c r="G52" s="67"/>
      <c r="H52" s="153"/>
      <c r="I52" s="153"/>
      <c r="J52" s="153"/>
      <c r="K52" s="153"/>
      <c r="L52" s="153"/>
    </row>
    <row r="53" spans="1:12">
      <c r="F53" s="141"/>
    </row>
  </sheetData>
  <mergeCells count="2">
    <mergeCell ref="C2:E2"/>
    <mergeCell ref="C3:E3"/>
  </mergeCells>
  <pageMargins left="0.7" right="0.7" top="0.75" bottom="0.75" header="0.3" footer="0.3"/>
  <pageSetup orientation="landscape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818D0-8E66-4C89-B123-CC945B35E537}">
  <dimension ref="A1:Z21"/>
  <sheetViews>
    <sheetView zoomScale="85" zoomScaleNormal="85" workbookViewId="0"/>
  </sheetViews>
  <sheetFormatPr defaultRowHeight="14.4"/>
  <cols>
    <col min="3" max="3" width="37.5546875" customWidth="1"/>
    <col min="4" max="4" width="37.5546875" style="95" customWidth="1"/>
    <col min="9" max="9" width="12.21875" customWidth="1"/>
    <col min="12" max="26" width="14" customWidth="1"/>
  </cols>
  <sheetData>
    <row r="1" spans="1:26">
      <c r="D1" s="95">
        <v>1</v>
      </c>
      <c r="E1">
        <v>2</v>
      </c>
      <c r="F1">
        <v>3</v>
      </c>
      <c r="G1" s="95">
        <v>4</v>
      </c>
      <c r="H1">
        <v>5</v>
      </c>
      <c r="I1">
        <v>6</v>
      </c>
      <c r="J1" s="95">
        <v>7</v>
      </c>
      <c r="K1">
        <v>8</v>
      </c>
      <c r="L1">
        <v>9</v>
      </c>
      <c r="M1" s="95">
        <v>10</v>
      </c>
      <c r="N1">
        <v>11</v>
      </c>
      <c r="O1">
        <v>12</v>
      </c>
      <c r="P1" s="98">
        <v>13</v>
      </c>
      <c r="Q1" s="99">
        <v>14</v>
      </c>
      <c r="R1">
        <v>15</v>
      </c>
      <c r="S1" s="95">
        <v>16</v>
      </c>
      <c r="T1">
        <v>17</v>
      </c>
      <c r="U1">
        <v>18</v>
      </c>
      <c r="V1" s="95">
        <v>19</v>
      </c>
      <c r="W1">
        <v>20</v>
      </c>
      <c r="X1">
        <v>21</v>
      </c>
      <c r="Y1" s="97">
        <v>22</v>
      </c>
      <c r="Z1">
        <v>23</v>
      </c>
    </row>
    <row r="2" spans="1:26">
      <c r="A2" s="130" t="s">
        <v>57</v>
      </c>
      <c r="B2" s="131"/>
      <c r="C2" s="131"/>
      <c r="D2" s="131"/>
      <c r="E2" s="131"/>
      <c r="F2" s="131"/>
      <c r="G2" s="131"/>
      <c r="H2" s="131"/>
      <c r="I2" s="131"/>
      <c r="J2" s="131"/>
      <c r="K2" s="132"/>
      <c r="L2" s="127" t="s">
        <v>58</v>
      </c>
      <c r="M2" s="128"/>
      <c r="N2" s="129"/>
      <c r="O2" s="133" t="s">
        <v>59</v>
      </c>
      <c r="P2" s="134"/>
      <c r="Q2" s="135"/>
      <c r="R2" s="136" t="s">
        <v>60</v>
      </c>
      <c r="S2" s="137"/>
      <c r="T2" s="138"/>
      <c r="U2" s="124" t="s">
        <v>61</v>
      </c>
      <c r="V2" s="125"/>
      <c r="W2" s="126"/>
      <c r="X2" s="127" t="s">
        <v>62</v>
      </c>
      <c r="Y2" s="128"/>
      <c r="Z2" s="129"/>
    </row>
    <row r="3" spans="1:26">
      <c r="A3" s="130" t="s">
        <v>63</v>
      </c>
      <c r="B3" s="131"/>
      <c r="C3" s="131"/>
      <c r="D3" s="131"/>
      <c r="E3" s="131"/>
      <c r="F3" s="131"/>
      <c r="G3" s="131"/>
      <c r="H3" s="131"/>
      <c r="I3" s="131"/>
      <c r="J3" s="131"/>
      <c r="K3" s="132"/>
      <c r="L3" s="71" t="s">
        <v>64</v>
      </c>
      <c r="M3" s="71" t="s">
        <v>65</v>
      </c>
      <c r="N3" s="71" t="s">
        <v>66</v>
      </c>
      <c r="O3" s="80" t="s">
        <v>64</v>
      </c>
      <c r="P3" s="80" t="s">
        <v>65</v>
      </c>
      <c r="Q3" s="80" t="s">
        <v>66</v>
      </c>
      <c r="R3" s="81" t="s">
        <v>64</v>
      </c>
      <c r="S3" s="81" t="s">
        <v>65</v>
      </c>
      <c r="T3" s="81" t="s">
        <v>66</v>
      </c>
      <c r="U3" s="82" t="s">
        <v>64</v>
      </c>
      <c r="V3" s="82" t="s">
        <v>65</v>
      </c>
      <c r="W3" s="82" t="s">
        <v>66</v>
      </c>
      <c r="X3" s="71" t="s">
        <v>64</v>
      </c>
      <c r="Y3" s="71" t="s">
        <v>65</v>
      </c>
      <c r="Z3" s="71" t="s">
        <v>66</v>
      </c>
    </row>
    <row r="4" spans="1:26" ht="92.4">
      <c r="A4" s="72" t="s">
        <v>67</v>
      </c>
      <c r="B4" s="72" t="s">
        <v>68</v>
      </c>
      <c r="C4" s="72" t="s">
        <v>69</v>
      </c>
      <c r="D4" s="72" t="s">
        <v>70</v>
      </c>
      <c r="E4" s="72" t="s">
        <v>71</v>
      </c>
      <c r="F4" s="72" t="s">
        <v>72</v>
      </c>
      <c r="G4" s="72" t="s">
        <v>73</v>
      </c>
      <c r="H4" s="72" t="s">
        <v>74</v>
      </c>
      <c r="I4" s="72" t="s">
        <v>75</v>
      </c>
      <c r="J4" s="72" t="s">
        <v>76</v>
      </c>
      <c r="K4" s="72" t="s">
        <v>77</v>
      </c>
      <c r="L4" s="73" t="s">
        <v>78</v>
      </c>
      <c r="M4" s="74" t="s">
        <v>79</v>
      </c>
      <c r="N4" s="74" t="s">
        <v>80</v>
      </c>
      <c r="O4" s="83" t="s">
        <v>78</v>
      </c>
      <c r="P4" s="84" t="s">
        <v>79</v>
      </c>
      <c r="Q4" s="84" t="s">
        <v>80</v>
      </c>
      <c r="R4" s="85" t="s">
        <v>78</v>
      </c>
      <c r="S4" s="86" t="s">
        <v>79</v>
      </c>
      <c r="T4" s="86" t="s">
        <v>80</v>
      </c>
      <c r="U4" s="87" t="s">
        <v>78</v>
      </c>
      <c r="V4" s="88" t="s">
        <v>79</v>
      </c>
      <c r="W4" s="88" t="s">
        <v>80</v>
      </c>
      <c r="X4" s="73" t="s">
        <v>78</v>
      </c>
      <c r="Y4" s="74" t="s">
        <v>79</v>
      </c>
      <c r="Z4" s="74" t="s">
        <v>80</v>
      </c>
    </row>
    <row r="5" spans="1:26">
      <c r="A5" s="75">
        <v>2019</v>
      </c>
      <c r="B5" s="76">
        <v>1299</v>
      </c>
      <c r="C5" s="77" t="s">
        <v>81</v>
      </c>
      <c r="D5" s="102" t="str">
        <f>'Blended Rate'!A11</f>
        <v>Barton</v>
      </c>
      <c r="E5" s="75" t="s">
        <v>82</v>
      </c>
      <c r="F5" s="77" t="s">
        <v>83</v>
      </c>
      <c r="G5" s="75" t="s">
        <v>84</v>
      </c>
      <c r="H5" s="77" t="s">
        <v>85</v>
      </c>
      <c r="I5" s="77" t="s">
        <v>86</v>
      </c>
      <c r="J5" s="77" t="s">
        <v>87</v>
      </c>
      <c r="K5" s="75" t="s">
        <v>88</v>
      </c>
      <c r="L5" s="78">
        <v>1993.3</v>
      </c>
      <c r="M5" s="96">
        <v>10099</v>
      </c>
      <c r="N5" s="96">
        <v>1958</v>
      </c>
      <c r="O5" s="89">
        <v>720.3</v>
      </c>
      <c r="P5" s="100">
        <v>3466</v>
      </c>
      <c r="Q5" s="100">
        <v>200</v>
      </c>
      <c r="R5" s="91" t="s">
        <v>89</v>
      </c>
      <c r="S5" s="92" t="s">
        <v>89</v>
      </c>
      <c r="T5" s="92" t="s">
        <v>89</v>
      </c>
      <c r="U5" s="93" t="s">
        <v>89</v>
      </c>
      <c r="V5" s="94" t="s">
        <v>89</v>
      </c>
      <c r="W5" s="94" t="s">
        <v>89</v>
      </c>
      <c r="X5" s="78">
        <v>2713.6</v>
      </c>
      <c r="Y5" s="96">
        <v>13565</v>
      </c>
      <c r="Z5" s="79">
        <v>2158</v>
      </c>
    </row>
    <row r="6" spans="1:26">
      <c r="A6" s="75">
        <v>2019</v>
      </c>
      <c r="B6" s="76">
        <v>2548</v>
      </c>
      <c r="C6" s="77" t="s">
        <v>90</v>
      </c>
      <c r="D6" s="102" t="str">
        <f>'Blended Rate'!A12</f>
        <v>BED</v>
      </c>
      <c r="E6" s="75" t="s">
        <v>82</v>
      </c>
      <c r="F6" s="77" t="s">
        <v>83</v>
      </c>
      <c r="G6" s="75" t="s">
        <v>84</v>
      </c>
      <c r="H6" s="77" t="s">
        <v>85</v>
      </c>
      <c r="I6" s="77" t="s">
        <v>86</v>
      </c>
      <c r="J6" s="77" t="s">
        <v>87</v>
      </c>
      <c r="K6" s="75" t="s">
        <v>63</v>
      </c>
      <c r="L6" s="78">
        <v>12944.4</v>
      </c>
      <c r="M6" s="96">
        <v>82161</v>
      </c>
      <c r="N6" s="96">
        <v>17260</v>
      </c>
      <c r="O6" s="89">
        <v>25240.2</v>
      </c>
      <c r="P6" s="100">
        <v>174741</v>
      </c>
      <c r="Q6" s="100">
        <v>3918</v>
      </c>
      <c r="R6" s="91">
        <v>7522.7</v>
      </c>
      <c r="S6" s="92">
        <v>65699</v>
      </c>
      <c r="T6" s="92">
        <v>9</v>
      </c>
      <c r="U6" s="93">
        <v>0</v>
      </c>
      <c r="V6" s="94">
        <v>0</v>
      </c>
      <c r="W6" s="94">
        <v>0</v>
      </c>
      <c r="X6" s="78">
        <v>45707.3</v>
      </c>
      <c r="Y6" s="96">
        <v>322601</v>
      </c>
      <c r="Z6" s="79">
        <v>21187</v>
      </c>
    </row>
    <row r="7" spans="1:26">
      <c r="A7" s="75">
        <v>2019</v>
      </c>
      <c r="B7" s="76">
        <v>5915</v>
      </c>
      <c r="C7" s="77" t="s">
        <v>91</v>
      </c>
      <c r="D7" s="102" t="str">
        <f>'Blended Rate'!A13</f>
        <v>Enosburg</v>
      </c>
      <c r="E7" s="75" t="s">
        <v>82</v>
      </c>
      <c r="F7" s="77" t="s">
        <v>83</v>
      </c>
      <c r="G7" s="75" t="s">
        <v>84</v>
      </c>
      <c r="H7" s="77" t="s">
        <v>85</v>
      </c>
      <c r="I7" s="77" t="s">
        <v>86</v>
      </c>
      <c r="J7" s="77" t="s">
        <v>87</v>
      </c>
      <c r="K7" s="75" t="s">
        <v>88</v>
      </c>
      <c r="L7" s="78">
        <v>2193.6</v>
      </c>
      <c r="M7" s="96">
        <v>13655</v>
      </c>
      <c r="N7" s="96">
        <v>1544</v>
      </c>
      <c r="O7" s="89">
        <v>494</v>
      </c>
      <c r="P7" s="100">
        <v>3017</v>
      </c>
      <c r="Q7" s="100">
        <v>198</v>
      </c>
      <c r="R7" s="91">
        <v>1296.4000000000001</v>
      </c>
      <c r="S7" s="92">
        <v>9590</v>
      </c>
      <c r="T7" s="92">
        <v>20</v>
      </c>
      <c r="U7" s="93" t="s">
        <v>89</v>
      </c>
      <c r="V7" s="94" t="s">
        <v>89</v>
      </c>
      <c r="W7" s="94" t="s">
        <v>89</v>
      </c>
      <c r="X7" s="78">
        <v>3984</v>
      </c>
      <c r="Y7" s="96">
        <v>26262</v>
      </c>
      <c r="Z7" s="79">
        <v>1762</v>
      </c>
    </row>
    <row r="8" spans="1:26">
      <c r="A8" s="75">
        <v>2019</v>
      </c>
      <c r="B8" s="76">
        <v>7601</v>
      </c>
      <c r="C8" s="77" t="s">
        <v>92</v>
      </c>
      <c r="D8" s="102" t="str">
        <f>'Blended Rate'!A14</f>
        <v>GMP</v>
      </c>
      <c r="E8" s="75" t="s">
        <v>82</v>
      </c>
      <c r="F8" s="77" t="s">
        <v>83</v>
      </c>
      <c r="G8" s="75" t="s">
        <v>84</v>
      </c>
      <c r="H8" s="77" t="s">
        <v>85</v>
      </c>
      <c r="I8" s="77" t="s">
        <v>93</v>
      </c>
      <c r="J8" s="77" t="s">
        <v>87</v>
      </c>
      <c r="K8" s="75" t="s">
        <v>63</v>
      </c>
      <c r="L8" s="78">
        <v>265161</v>
      </c>
      <c r="M8" s="96">
        <v>1501956</v>
      </c>
      <c r="N8" s="96">
        <v>222599</v>
      </c>
      <c r="O8" s="89">
        <v>240671</v>
      </c>
      <c r="P8" s="100">
        <v>1478366</v>
      </c>
      <c r="Q8" s="100">
        <v>44060</v>
      </c>
      <c r="R8" s="91">
        <v>123030</v>
      </c>
      <c r="S8" s="92">
        <v>1148104</v>
      </c>
      <c r="T8" s="92">
        <v>72</v>
      </c>
      <c r="U8" s="93" t="s">
        <v>89</v>
      </c>
      <c r="V8" s="94" t="s">
        <v>89</v>
      </c>
      <c r="W8" s="94" t="s">
        <v>89</v>
      </c>
      <c r="X8" s="78">
        <v>628862</v>
      </c>
      <c r="Y8" s="96">
        <v>4128426</v>
      </c>
      <c r="Z8" s="79">
        <v>266731</v>
      </c>
    </row>
    <row r="9" spans="1:26">
      <c r="A9" s="75">
        <v>2019</v>
      </c>
      <c r="B9" s="76">
        <v>8104</v>
      </c>
      <c r="C9" s="77" t="s">
        <v>94</v>
      </c>
      <c r="D9" s="102" t="str">
        <f>'Blended Rate'!A15</f>
        <v>Hardwick</v>
      </c>
      <c r="E9" s="75" t="s">
        <v>82</v>
      </c>
      <c r="F9" s="77" t="s">
        <v>83</v>
      </c>
      <c r="G9" s="75" t="s">
        <v>84</v>
      </c>
      <c r="H9" s="77" t="s">
        <v>85</v>
      </c>
      <c r="I9" s="77" t="s">
        <v>86</v>
      </c>
      <c r="J9" s="77" t="s">
        <v>87</v>
      </c>
      <c r="K9" s="75" t="s">
        <v>63</v>
      </c>
      <c r="L9" s="78">
        <v>4280</v>
      </c>
      <c r="M9" s="96">
        <v>23752</v>
      </c>
      <c r="N9" s="96">
        <v>4025</v>
      </c>
      <c r="O9" s="89">
        <v>927</v>
      </c>
      <c r="P9" s="100">
        <v>4999</v>
      </c>
      <c r="Q9" s="100">
        <v>379</v>
      </c>
      <c r="R9" s="91">
        <v>857</v>
      </c>
      <c r="S9" s="92">
        <v>5057</v>
      </c>
      <c r="T9" s="92">
        <v>29</v>
      </c>
      <c r="U9" s="93" t="s">
        <v>89</v>
      </c>
      <c r="V9" s="94" t="s">
        <v>89</v>
      </c>
      <c r="W9" s="94" t="s">
        <v>89</v>
      </c>
      <c r="X9" s="78">
        <v>6064</v>
      </c>
      <c r="Y9" s="96">
        <v>33808</v>
      </c>
      <c r="Z9" s="79">
        <v>4433</v>
      </c>
    </row>
    <row r="10" spans="1:26">
      <c r="A10" s="75">
        <v>2019</v>
      </c>
      <c r="B10" s="76">
        <v>9144</v>
      </c>
      <c r="C10" s="77" t="s">
        <v>95</v>
      </c>
      <c r="D10" s="102" t="str">
        <f>'Blended Rate'!A16</f>
        <v>Hyde Park</v>
      </c>
      <c r="E10" s="75" t="s">
        <v>82</v>
      </c>
      <c r="F10" s="77" t="s">
        <v>83</v>
      </c>
      <c r="G10" s="75" t="s">
        <v>84</v>
      </c>
      <c r="H10" s="77" t="s">
        <v>85</v>
      </c>
      <c r="I10" s="77" t="s">
        <v>86</v>
      </c>
      <c r="J10" s="77" t="s">
        <v>87</v>
      </c>
      <c r="K10" s="75" t="s">
        <v>88</v>
      </c>
      <c r="L10" s="78">
        <v>1445.7</v>
      </c>
      <c r="M10" s="96">
        <v>8195</v>
      </c>
      <c r="N10" s="96">
        <v>1191</v>
      </c>
      <c r="O10" s="89">
        <v>717.5</v>
      </c>
      <c r="P10" s="100">
        <v>3739</v>
      </c>
      <c r="Q10" s="100">
        <v>169</v>
      </c>
      <c r="R10" s="91">
        <v>0</v>
      </c>
      <c r="S10" s="92">
        <v>0</v>
      </c>
      <c r="T10" s="92">
        <v>0</v>
      </c>
      <c r="U10" s="93">
        <v>0</v>
      </c>
      <c r="V10" s="94">
        <v>0</v>
      </c>
      <c r="W10" s="94">
        <v>0</v>
      </c>
      <c r="X10" s="78">
        <v>2163.1999999999998</v>
      </c>
      <c r="Y10" s="96">
        <v>11934</v>
      </c>
      <c r="Z10" s="79">
        <v>1360</v>
      </c>
    </row>
    <row r="11" spans="1:26">
      <c r="A11" s="75">
        <v>2019</v>
      </c>
      <c r="B11" s="76">
        <v>9610</v>
      </c>
      <c r="C11" s="77" t="s">
        <v>96</v>
      </c>
      <c r="D11" s="102" t="str">
        <f>'Blended Rate'!A17</f>
        <v>Jacksonville</v>
      </c>
      <c r="E11" s="75" t="s">
        <v>82</v>
      </c>
      <c r="F11" s="77" t="s">
        <v>83</v>
      </c>
      <c r="G11" s="75" t="s">
        <v>84</v>
      </c>
      <c r="H11" s="77" t="s">
        <v>85</v>
      </c>
      <c r="I11" s="77" t="s">
        <v>86</v>
      </c>
      <c r="J11" s="77" t="s">
        <v>87</v>
      </c>
      <c r="K11" s="75" t="s">
        <v>88</v>
      </c>
      <c r="L11" s="78">
        <v>586.4</v>
      </c>
      <c r="M11" s="96">
        <v>3469</v>
      </c>
      <c r="N11" s="96">
        <v>656</v>
      </c>
      <c r="O11" s="89">
        <v>104.9</v>
      </c>
      <c r="P11" s="100">
        <v>572</v>
      </c>
      <c r="Q11" s="100">
        <v>51</v>
      </c>
      <c r="R11" s="91">
        <v>144.1</v>
      </c>
      <c r="S11" s="92">
        <v>866</v>
      </c>
      <c r="T11" s="92">
        <v>4</v>
      </c>
      <c r="U11" s="93" t="s">
        <v>89</v>
      </c>
      <c r="V11" s="94" t="s">
        <v>89</v>
      </c>
      <c r="W11" s="94" t="s">
        <v>89</v>
      </c>
      <c r="X11" s="78">
        <v>835.4</v>
      </c>
      <c r="Y11" s="96">
        <v>4907</v>
      </c>
      <c r="Z11" s="79">
        <v>711</v>
      </c>
    </row>
    <row r="12" spans="1:26">
      <c r="A12" s="75">
        <v>2019</v>
      </c>
      <c r="B12" s="76">
        <v>9806</v>
      </c>
      <c r="C12" s="77" t="s">
        <v>97</v>
      </c>
      <c r="D12" s="102" t="str">
        <f>'Blended Rate'!A18</f>
        <v>Johnson</v>
      </c>
      <c r="E12" s="75" t="s">
        <v>82</v>
      </c>
      <c r="F12" s="77" t="s">
        <v>83</v>
      </c>
      <c r="G12" s="75" t="s">
        <v>84</v>
      </c>
      <c r="H12" s="77" t="s">
        <v>85</v>
      </c>
      <c r="I12" s="77" t="s">
        <v>86</v>
      </c>
      <c r="J12" s="77" t="s">
        <v>87</v>
      </c>
      <c r="K12" s="75" t="s">
        <v>88</v>
      </c>
      <c r="L12" s="78">
        <v>893</v>
      </c>
      <c r="M12" s="96">
        <v>5134</v>
      </c>
      <c r="N12" s="96">
        <v>805</v>
      </c>
      <c r="O12" s="89">
        <v>324.7</v>
      </c>
      <c r="P12" s="100">
        <v>1678</v>
      </c>
      <c r="Q12" s="100">
        <v>156</v>
      </c>
      <c r="R12" s="91">
        <v>930.3</v>
      </c>
      <c r="S12" s="92">
        <v>5770</v>
      </c>
      <c r="T12" s="92">
        <v>16</v>
      </c>
      <c r="U12" s="93">
        <v>0</v>
      </c>
      <c r="V12" s="94">
        <v>0</v>
      </c>
      <c r="W12" s="94">
        <v>0</v>
      </c>
      <c r="X12" s="78">
        <v>2148</v>
      </c>
      <c r="Y12" s="96">
        <v>12582</v>
      </c>
      <c r="Z12" s="79">
        <v>977</v>
      </c>
    </row>
    <row r="13" spans="1:26">
      <c r="A13" s="75">
        <v>2019</v>
      </c>
      <c r="B13" s="76">
        <v>11305</v>
      </c>
      <c r="C13" s="77" t="s">
        <v>98</v>
      </c>
      <c r="D13" s="102" t="str">
        <f>'Blended Rate'!A19</f>
        <v>Ludlow</v>
      </c>
      <c r="E13" s="75" t="s">
        <v>82</v>
      </c>
      <c r="F13" s="77" t="s">
        <v>83</v>
      </c>
      <c r="G13" s="75" t="s">
        <v>84</v>
      </c>
      <c r="H13" s="77" t="s">
        <v>85</v>
      </c>
      <c r="I13" s="77" t="s">
        <v>86</v>
      </c>
      <c r="J13" s="77" t="s">
        <v>87</v>
      </c>
      <c r="K13" s="75" t="s">
        <v>63</v>
      </c>
      <c r="L13" s="78">
        <v>2199.5</v>
      </c>
      <c r="M13" s="96">
        <v>18768</v>
      </c>
      <c r="N13" s="96">
        <v>3045</v>
      </c>
      <c r="O13" s="89">
        <v>2941.5</v>
      </c>
      <c r="P13" s="100">
        <v>20912</v>
      </c>
      <c r="Q13" s="100">
        <v>707</v>
      </c>
      <c r="R13" s="91">
        <v>3107.1</v>
      </c>
      <c r="S13" s="92">
        <v>15660</v>
      </c>
      <c r="T13" s="92">
        <v>4</v>
      </c>
      <c r="U13" s="93">
        <v>0</v>
      </c>
      <c r="V13" s="94">
        <v>0</v>
      </c>
      <c r="W13" s="94">
        <v>0</v>
      </c>
      <c r="X13" s="78">
        <v>8248.1</v>
      </c>
      <c r="Y13" s="96">
        <v>55340</v>
      </c>
      <c r="Z13" s="79">
        <v>3756</v>
      </c>
    </row>
    <row r="14" spans="1:26">
      <c r="A14" s="75">
        <v>2019</v>
      </c>
      <c r="B14" s="76">
        <v>11359</v>
      </c>
      <c r="C14" s="77" t="s">
        <v>99</v>
      </c>
      <c r="D14" s="102" t="str">
        <f>'Blended Rate'!A20</f>
        <v>Lyndonville</v>
      </c>
      <c r="E14" s="75" t="s">
        <v>82</v>
      </c>
      <c r="F14" s="77" t="s">
        <v>83</v>
      </c>
      <c r="G14" s="75" t="s">
        <v>84</v>
      </c>
      <c r="H14" s="77" t="s">
        <v>85</v>
      </c>
      <c r="I14" s="77" t="s">
        <v>86</v>
      </c>
      <c r="J14" s="77" t="s">
        <v>87</v>
      </c>
      <c r="K14" s="75" t="s">
        <v>63</v>
      </c>
      <c r="L14" s="78">
        <v>4913.6000000000004</v>
      </c>
      <c r="M14" s="96">
        <v>31804</v>
      </c>
      <c r="N14" s="96">
        <v>4836</v>
      </c>
      <c r="O14" s="89">
        <v>1840.4</v>
      </c>
      <c r="P14" s="100">
        <v>12105</v>
      </c>
      <c r="Q14" s="100">
        <v>888</v>
      </c>
      <c r="R14" s="91">
        <v>2359</v>
      </c>
      <c r="S14" s="92">
        <v>18118</v>
      </c>
      <c r="T14" s="92">
        <v>41</v>
      </c>
      <c r="U14" s="93" t="s">
        <v>89</v>
      </c>
      <c r="V14" s="94" t="s">
        <v>89</v>
      </c>
      <c r="W14" s="94" t="s">
        <v>89</v>
      </c>
      <c r="X14" s="78">
        <v>9113</v>
      </c>
      <c r="Y14" s="96">
        <v>62027</v>
      </c>
      <c r="Z14" s="79">
        <v>5765</v>
      </c>
    </row>
    <row r="15" spans="1:26">
      <c r="A15" s="75">
        <v>2019</v>
      </c>
      <c r="B15" s="76">
        <v>12989</v>
      </c>
      <c r="C15" s="77" t="s">
        <v>100</v>
      </c>
      <c r="D15" s="102" t="str">
        <f>'Blended Rate'!A21</f>
        <v>Morrisville</v>
      </c>
      <c r="E15" s="75" t="s">
        <v>82</v>
      </c>
      <c r="F15" s="77" t="s">
        <v>83</v>
      </c>
      <c r="G15" s="75" t="s">
        <v>84</v>
      </c>
      <c r="H15" s="77" t="s">
        <v>85</v>
      </c>
      <c r="I15" s="77" t="s">
        <v>86</v>
      </c>
      <c r="J15" s="77" t="s">
        <v>87</v>
      </c>
      <c r="K15" s="75" t="s">
        <v>63</v>
      </c>
      <c r="L15" s="78">
        <v>3374.5</v>
      </c>
      <c r="M15" s="96">
        <v>21461</v>
      </c>
      <c r="N15" s="96">
        <v>3551</v>
      </c>
      <c r="O15" s="89">
        <v>2807.4</v>
      </c>
      <c r="P15" s="100">
        <v>17800</v>
      </c>
      <c r="Q15" s="100">
        <v>644</v>
      </c>
      <c r="R15" s="91">
        <v>854</v>
      </c>
      <c r="S15" s="92">
        <v>5918</v>
      </c>
      <c r="T15" s="92">
        <v>4</v>
      </c>
      <c r="U15" s="93" t="s">
        <v>89</v>
      </c>
      <c r="V15" s="94" t="s">
        <v>89</v>
      </c>
      <c r="W15" s="94" t="s">
        <v>89</v>
      </c>
      <c r="X15" s="78">
        <v>7035.9</v>
      </c>
      <c r="Y15" s="96">
        <v>45179</v>
      </c>
      <c r="Z15" s="79">
        <v>4199</v>
      </c>
    </row>
    <row r="16" spans="1:26">
      <c r="A16" s="75">
        <v>2019</v>
      </c>
      <c r="B16" s="76">
        <v>13789</v>
      </c>
      <c r="C16" s="77" t="s">
        <v>101</v>
      </c>
      <c r="D16" s="102" t="str">
        <f>'Blended Rate'!A22</f>
        <v>Northfield</v>
      </c>
      <c r="E16" s="75" t="s">
        <v>82</v>
      </c>
      <c r="F16" s="77" t="s">
        <v>83</v>
      </c>
      <c r="G16" s="75" t="s">
        <v>84</v>
      </c>
      <c r="H16" s="77" t="s">
        <v>85</v>
      </c>
      <c r="I16" s="77" t="s">
        <v>86</v>
      </c>
      <c r="J16" s="77" t="s">
        <v>87</v>
      </c>
      <c r="K16" s="75" t="s">
        <v>63</v>
      </c>
      <c r="L16" s="78">
        <v>1404.7</v>
      </c>
      <c r="M16" s="96">
        <v>10187</v>
      </c>
      <c r="N16" s="96">
        <v>1620</v>
      </c>
      <c r="O16" s="89">
        <v>504</v>
      </c>
      <c r="P16" s="100">
        <v>4162</v>
      </c>
      <c r="Q16" s="100">
        <v>235</v>
      </c>
      <c r="R16" s="91">
        <v>1848.9</v>
      </c>
      <c r="S16" s="92">
        <v>14475</v>
      </c>
      <c r="T16" s="92">
        <v>13</v>
      </c>
      <c r="U16" s="93">
        <v>0</v>
      </c>
      <c r="V16" s="94">
        <v>0</v>
      </c>
      <c r="W16" s="94">
        <v>0</v>
      </c>
      <c r="X16" s="78">
        <v>3757.6</v>
      </c>
      <c r="Y16" s="96">
        <v>28824</v>
      </c>
      <c r="Z16" s="79">
        <v>1868</v>
      </c>
    </row>
    <row r="17" spans="1:26">
      <c r="A17" s="75">
        <v>2019</v>
      </c>
      <c r="B17" s="76">
        <v>14261</v>
      </c>
      <c r="C17" s="77" t="s">
        <v>102</v>
      </c>
      <c r="D17" s="102" t="str">
        <f>'Blended Rate'!A23</f>
        <v>Orleans</v>
      </c>
      <c r="E17" s="75" t="s">
        <v>82</v>
      </c>
      <c r="F17" s="77" t="s">
        <v>83</v>
      </c>
      <c r="G17" s="75" t="s">
        <v>84</v>
      </c>
      <c r="H17" s="77" t="s">
        <v>85</v>
      </c>
      <c r="I17" s="77" t="s">
        <v>86</v>
      </c>
      <c r="J17" s="77" t="s">
        <v>87</v>
      </c>
      <c r="K17" s="75" t="s">
        <v>88</v>
      </c>
      <c r="L17" s="78">
        <v>510.9</v>
      </c>
      <c r="M17" s="96">
        <v>3938</v>
      </c>
      <c r="N17" s="96">
        <v>575</v>
      </c>
      <c r="O17" s="89">
        <v>304.10000000000002</v>
      </c>
      <c r="P17" s="100">
        <v>2126</v>
      </c>
      <c r="Q17" s="100">
        <v>89</v>
      </c>
      <c r="R17" s="91">
        <v>1010.2</v>
      </c>
      <c r="S17" s="92">
        <v>6624</v>
      </c>
      <c r="T17" s="92">
        <v>1</v>
      </c>
      <c r="U17" s="93">
        <v>0</v>
      </c>
      <c r="V17" s="94">
        <v>0</v>
      </c>
      <c r="W17" s="94">
        <v>0</v>
      </c>
      <c r="X17" s="78">
        <v>1825.2</v>
      </c>
      <c r="Y17" s="96">
        <v>12688</v>
      </c>
      <c r="Z17" s="79">
        <v>665</v>
      </c>
    </row>
    <row r="18" spans="1:26">
      <c r="A18" s="75">
        <v>2019</v>
      </c>
      <c r="B18" s="76">
        <v>18371</v>
      </c>
      <c r="C18" s="77" t="s">
        <v>103</v>
      </c>
      <c r="D18" s="102" t="str">
        <f>'Blended Rate'!A25</f>
        <v>Swanton</v>
      </c>
      <c r="E18" s="75" t="s">
        <v>82</v>
      </c>
      <c r="F18" s="77" t="s">
        <v>83</v>
      </c>
      <c r="G18" s="75" t="s">
        <v>84</v>
      </c>
      <c r="H18" s="77" t="s">
        <v>85</v>
      </c>
      <c r="I18" s="77" t="s">
        <v>86</v>
      </c>
      <c r="J18" s="77" t="s">
        <v>87</v>
      </c>
      <c r="K18" s="75" t="s">
        <v>63</v>
      </c>
      <c r="L18" s="78">
        <v>3396</v>
      </c>
      <c r="M18" s="96">
        <v>26100</v>
      </c>
      <c r="N18" s="96">
        <v>3289</v>
      </c>
      <c r="O18" s="89">
        <v>3392</v>
      </c>
      <c r="P18" s="100">
        <v>27039</v>
      </c>
      <c r="Q18" s="100">
        <v>434</v>
      </c>
      <c r="R18" s="91" t="s">
        <v>89</v>
      </c>
      <c r="S18" s="92" t="s">
        <v>89</v>
      </c>
      <c r="T18" s="92" t="s">
        <v>89</v>
      </c>
      <c r="U18" s="93" t="s">
        <v>89</v>
      </c>
      <c r="V18" s="94" t="s">
        <v>89</v>
      </c>
      <c r="W18" s="94" t="s">
        <v>89</v>
      </c>
      <c r="X18" s="78">
        <v>6788</v>
      </c>
      <c r="Y18" s="96">
        <v>53139</v>
      </c>
      <c r="Z18" s="79">
        <v>3723</v>
      </c>
    </row>
    <row r="19" spans="1:26">
      <c r="A19" s="75">
        <v>2019</v>
      </c>
      <c r="B19" s="76">
        <v>19791</v>
      </c>
      <c r="C19" s="77" t="s">
        <v>104</v>
      </c>
      <c r="D19" s="102" t="str">
        <f>'Blended Rate'!A26</f>
        <v>VEC</v>
      </c>
      <c r="E19" s="75" t="s">
        <v>82</v>
      </c>
      <c r="F19" s="77" t="s">
        <v>83</v>
      </c>
      <c r="G19" s="75" t="s">
        <v>84</v>
      </c>
      <c r="H19" s="77" t="s">
        <v>85</v>
      </c>
      <c r="I19" s="77" t="s">
        <v>105</v>
      </c>
      <c r="J19" s="77" t="s">
        <v>87</v>
      </c>
      <c r="K19" s="75" t="s">
        <v>63</v>
      </c>
      <c r="L19" s="78">
        <v>42488.9</v>
      </c>
      <c r="M19" s="96">
        <v>222491</v>
      </c>
      <c r="N19" s="96">
        <v>34880</v>
      </c>
      <c r="O19" s="89">
        <v>19219.599999999999</v>
      </c>
      <c r="P19" s="90">
        <v>124081</v>
      </c>
      <c r="Q19" s="90">
        <v>4673</v>
      </c>
      <c r="R19" s="91">
        <v>11216.1</v>
      </c>
      <c r="S19" s="92">
        <v>104365</v>
      </c>
      <c r="T19" s="92">
        <v>16</v>
      </c>
      <c r="U19" s="93">
        <v>0</v>
      </c>
      <c r="V19" s="94">
        <v>0</v>
      </c>
      <c r="W19" s="94">
        <v>0</v>
      </c>
      <c r="X19" s="78">
        <v>72924.600000000006</v>
      </c>
      <c r="Y19" s="96">
        <v>450937</v>
      </c>
      <c r="Z19" s="79">
        <v>39569</v>
      </c>
    </row>
    <row r="20" spans="1:26">
      <c r="A20" s="75">
        <v>2019</v>
      </c>
      <c r="B20" s="76">
        <v>20151</v>
      </c>
      <c r="C20" s="77" t="s">
        <v>106</v>
      </c>
      <c r="D20" s="102" t="str">
        <f>'Blended Rate'!A27</f>
        <v>WEC</v>
      </c>
      <c r="E20" s="75" t="s">
        <v>82</v>
      </c>
      <c r="F20" s="77" t="s">
        <v>83</v>
      </c>
      <c r="G20" s="75" t="s">
        <v>84</v>
      </c>
      <c r="H20" s="77" t="s">
        <v>85</v>
      </c>
      <c r="I20" s="77" t="s">
        <v>105</v>
      </c>
      <c r="J20" s="77" t="s">
        <v>87</v>
      </c>
      <c r="K20" s="75" t="s">
        <v>63</v>
      </c>
      <c r="L20" s="78">
        <v>13818</v>
      </c>
      <c r="M20" s="96">
        <v>59671</v>
      </c>
      <c r="N20" s="96">
        <v>10941</v>
      </c>
      <c r="O20" s="89">
        <v>1138</v>
      </c>
      <c r="P20" s="90">
        <v>5045</v>
      </c>
      <c r="Q20" s="90">
        <v>660</v>
      </c>
      <c r="R20" s="91">
        <v>582</v>
      </c>
      <c r="S20" s="92">
        <v>3642</v>
      </c>
      <c r="T20" s="92">
        <v>12</v>
      </c>
      <c r="U20" s="93" t="s">
        <v>89</v>
      </c>
      <c r="V20" s="94" t="s">
        <v>89</v>
      </c>
      <c r="W20" s="94" t="s">
        <v>89</v>
      </c>
      <c r="X20" s="78">
        <v>15538</v>
      </c>
      <c r="Y20" s="96">
        <v>68358</v>
      </c>
      <c r="Z20" s="79">
        <v>11613</v>
      </c>
    </row>
    <row r="21" spans="1:26">
      <c r="A21" s="75">
        <v>2019</v>
      </c>
      <c r="B21" s="76">
        <v>27316</v>
      </c>
      <c r="C21" s="77" t="s">
        <v>107</v>
      </c>
      <c r="D21" s="102" t="str">
        <f>'Blended Rate'!A24</f>
        <v>Stowe</v>
      </c>
      <c r="E21" s="75" t="s">
        <v>82</v>
      </c>
      <c r="F21" s="77" t="s">
        <v>83</v>
      </c>
      <c r="G21" s="75" t="s">
        <v>84</v>
      </c>
      <c r="H21" s="77" t="s">
        <v>85</v>
      </c>
      <c r="I21" s="77" t="s">
        <v>86</v>
      </c>
      <c r="J21" s="77" t="s">
        <v>87</v>
      </c>
      <c r="K21" s="75" t="s">
        <v>63</v>
      </c>
      <c r="L21" s="78">
        <v>4432.2</v>
      </c>
      <c r="M21" s="96">
        <v>24151</v>
      </c>
      <c r="N21" s="96">
        <v>3405</v>
      </c>
      <c r="O21" s="89">
        <v>6274.4</v>
      </c>
      <c r="P21" s="90">
        <v>42879</v>
      </c>
      <c r="Q21" s="90">
        <v>858</v>
      </c>
      <c r="R21" s="91">
        <v>1171.7</v>
      </c>
      <c r="S21" s="92">
        <v>7767</v>
      </c>
      <c r="T21" s="92">
        <v>1</v>
      </c>
      <c r="U21" s="93">
        <v>0</v>
      </c>
      <c r="V21" s="94">
        <v>0</v>
      </c>
      <c r="W21" s="94">
        <v>0</v>
      </c>
      <c r="X21" s="78">
        <v>11878.3</v>
      </c>
      <c r="Y21" s="96">
        <v>74797</v>
      </c>
      <c r="Z21" s="79">
        <v>4264</v>
      </c>
    </row>
  </sheetData>
  <mergeCells count="7">
    <mergeCell ref="U2:W2"/>
    <mergeCell ref="X2:Z2"/>
    <mergeCell ref="A3:K3"/>
    <mergeCell ref="A2:K2"/>
    <mergeCell ref="L2:N2"/>
    <mergeCell ref="O2:Q2"/>
    <mergeCell ref="R2:T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14730-F561-4881-8A9E-F9E793A80FA8}">
  <dimension ref="A1:Q53"/>
  <sheetViews>
    <sheetView zoomScale="85" zoomScaleNormal="85" workbookViewId="0">
      <selection activeCell="A4" sqref="A4"/>
    </sheetView>
  </sheetViews>
  <sheetFormatPr defaultRowHeight="14.4"/>
  <cols>
    <col min="1" max="1" width="17.5546875" customWidth="1"/>
    <col min="2" max="6" width="17.77734375" customWidth="1"/>
    <col min="7" max="7" width="17.77734375" style="61" customWidth="1"/>
    <col min="8" max="10" width="17.77734375" customWidth="1"/>
    <col min="11" max="11" width="27.77734375" bestFit="1" customWidth="1"/>
    <col min="12" max="12" width="74.77734375" customWidth="1"/>
  </cols>
  <sheetData>
    <row r="1" spans="1:17">
      <c r="C1" s="2"/>
      <c r="D1" s="2"/>
      <c r="E1" s="2"/>
      <c r="F1" s="2"/>
      <c r="G1" s="2"/>
    </row>
    <row r="2" spans="1:17" s="52" customFormat="1" ht="32.25" customHeight="1">
      <c r="B2" s="53"/>
      <c r="C2" s="122" t="s">
        <v>0</v>
      </c>
      <c r="D2" s="122"/>
      <c r="E2" s="122"/>
      <c r="F2" s="109">
        <f>SUMPRODUCT(B11:B27,J11:J27)/SUM(B11:B27)</f>
        <v>0.17019117353662935</v>
      </c>
      <c r="G2" s="103"/>
    </row>
    <row r="3" spans="1:17" s="52" customFormat="1" ht="32.25" customHeight="1">
      <c r="B3" s="53"/>
      <c r="C3" s="123" t="s">
        <v>1</v>
      </c>
      <c r="D3" s="123"/>
      <c r="E3" s="123"/>
      <c r="F3" s="55">
        <v>0.16413</v>
      </c>
      <c r="G3" s="103"/>
    </row>
    <row r="4" spans="1:17" s="52" customFormat="1" ht="32.25" customHeight="1">
      <c r="B4" s="53"/>
      <c r="C4" s="104"/>
      <c r="D4" s="105"/>
      <c r="E4" s="106" t="s">
        <v>2</v>
      </c>
      <c r="F4" s="107">
        <f>F2-F3</f>
        <v>6.0611735366293551E-3</v>
      </c>
      <c r="G4" s="103"/>
      <c r="H4" s="111"/>
    </row>
    <row r="5" spans="1:17" s="52" customFormat="1" ht="32.25" customHeight="1">
      <c r="B5" s="53"/>
      <c r="C5" s="104"/>
      <c r="D5" s="104"/>
      <c r="E5" s="104"/>
      <c r="F5" s="55"/>
      <c r="G5" s="103"/>
    </row>
    <row r="6" spans="1:17" s="52" customFormat="1" ht="32.25" customHeight="1">
      <c r="B6" s="54"/>
      <c r="C6" s="121" t="s">
        <v>3</v>
      </c>
      <c r="D6" s="121"/>
      <c r="E6" s="121"/>
      <c r="F6" s="110">
        <v>0.15417</v>
      </c>
      <c r="G6" s="103"/>
    </row>
    <row r="7" spans="1:17">
      <c r="B7" s="1"/>
      <c r="C7" s="2"/>
      <c r="D7" s="105"/>
      <c r="E7" s="106"/>
      <c r="F7" s="108"/>
      <c r="G7" s="2"/>
    </row>
    <row r="8" spans="1:17">
      <c r="A8" s="17"/>
      <c r="B8" s="114" t="s">
        <v>108</v>
      </c>
      <c r="C8" s="114" t="s">
        <v>108</v>
      </c>
      <c r="D8" s="114" t="s">
        <v>108</v>
      </c>
      <c r="E8" s="114" t="s">
        <v>108</v>
      </c>
      <c r="F8" s="114" t="s">
        <v>108</v>
      </c>
      <c r="G8" s="115">
        <v>2022</v>
      </c>
      <c r="H8" s="116">
        <v>2022</v>
      </c>
      <c r="I8" s="116">
        <v>2022</v>
      </c>
      <c r="J8" s="17"/>
      <c r="K8" s="17"/>
      <c r="M8" s="17"/>
      <c r="N8" s="17"/>
      <c r="O8" s="17"/>
      <c r="P8" s="17"/>
      <c r="Q8" s="17"/>
    </row>
    <row r="9" spans="1:17" s="45" customFormat="1" ht="37.5" customHeight="1">
      <c r="A9" s="42" t="s">
        <v>4</v>
      </c>
      <c r="B9" s="42" t="s">
        <v>5</v>
      </c>
      <c r="C9" s="42" t="s">
        <v>6</v>
      </c>
      <c r="D9" s="42" t="s">
        <v>7</v>
      </c>
      <c r="E9" s="42" t="s">
        <v>8</v>
      </c>
      <c r="F9" s="43" t="s">
        <v>9</v>
      </c>
      <c r="G9" s="62" t="s">
        <v>10</v>
      </c>
      <c r="H9" s="43" t="s">
        <v>11</v>
      </c>
      <c r="I9" s="43" t="s">
        <v>12</v>
      </c>
      <c r="J9" s="43" t="s">
        <v>13</v>
      </c>
      <c r="K9" s="43" t="s">
        <v>14</v>
      </c>
      <c r="L9" s="43" t="s">
        <v>15</v>
      </c>
      <c r="M9" s="44"/>
      <c r="N9" s="44"/>
      <c r="O9" s="44"/>
      <c r="P9" s="44"/>
      <c r="Q9" s="44"/>
    </row>
    <row r="10" spans="1:17" s="46" customFormat="1">
      <c r="A10" s="47"/>
      <c r="B10" s="47" t="s">
        <v>109</v>
      </c>
      <c r="C10" s="47" t="s">
        <v>17</v>
      </c>
      <c r="D10" s="47" t="s">
        <v>109</v>
      </c>
      <c r="E10" s="47" t="s">
        <v>18</v>
      </c>
      <c r="F10" s="47" t="s">
        <v>16</v>
      </c>
      <c r="G10" s="63" t="s">
        <v>16</v>
      </c>
      <c r="H10" s="47" t="s">
        <v>19</v>
      </c>
      <c r="I10" s="47" t="s">
        <v>19</v>
      </c>
      <c r="J10" s="47" t="s">
        <v>19</v>
      </c>
      <c r="K10" s="47"/>
      <c r="L10" s="47"/>
    </row>
    <row r="11" spans="1:17">
      <c r="A11" s="112" t="s">
        <v>20</v>
      </c>
      <c r="B11" s="15">
        <f>VLOOKUP(A11,'EIA 861-2019'!$D$5:$Z$21,22,FALSE)</f>
        <v>13565</v>
      </c>
      <c r="C11" s="23">
        <f t="shared" ref="C11:C27" si="0">B11/$B$28</f>
        <v>2.5095395804249623E-3</v>
      </c>
      <c r="D11" s="18">
        <f>VLOOKUP(A11,'EIA 861-2019'!$D$5:$Z$21,10,FALSE)</f>
        <v>10099</v>
      </c>
      <c r="E11" s="15">
        <f>VLOOKUP(A11,'EIA 861-2019'!$D$5:$Z$21,11,FALSE)</f>
        <v>1958</v>
      </c>
      <c r="F11" s="15">
        <f>D11/E11*1000</f>
        <v>5157.8140960163437</v>
      </c>
      <c r="G11" s="64">
        <v>100</v>
      </c>
      <c r="H11" s="24">
        <v>9.2160000000000006E-2</v>
      </c>
      <c r="I11" s="21">
        <v>0.19392999999999999</v>
      </c>
      <c r="J11" s="25">
        <f>((F11-12*G11)*I11+12*G11*H11)/F11</f>
        <v>0.17025252777502722</v>
      </c>
      <c r="K11" s="59" t="s">
        <v>21</v>
      </c>
      <c r="L11" s="58" t="s">
        <v>22</v>
      </c>
      <c r="M11" s="17"/>
      <c r="N11" s="17"/>
      <c r="O11" s="17"/>
      <c r="P11" s="17"/>
      <c r="Q11" s="17"/>
    </row>
    <row r="12" spans="1:17">
      <c r="A12" s="112" t="s">
        <v>23</v>
      </c>
      <c r="B12" s="15">
        <f>VLOOKUP(A12,'EIA 861-2019'!$D$5:$Z$21,22,FALSE)</f>
        <v>322601</v>
      </c>
      <c r="C12" s="23">
        <f t="shared" si="0"/>
        <v>5.9681531749699465E-2</v>
      </c>
      <c r="D12" s="18">
        <f>VLOOKUP(A12,'EIA 861-2019'!$D$5:$Z$21,10,FALSE)</f>
        <v>82161</v>
      </c>
      <c r="E12" s="15">
        <f>VLOOKUP(A12,'EIA 861-2019'!$D$5:$Z$21,11,FALSE)</f>
        <v>17260</v>
      </c>
      <c r="F12" s="15">
        <f t="shared" ref="F12:F27" si="1">D12/E12*1000</f>
        <v>4760.1969872537657</v>
      </c>
      <c r="G12" s="64">
        <v>100</v>
      </c>
      <c r="H12" s="26">
        <v>0.108068</v>
      </c>
      <c r="I12" s="21">
        <v>0.14773500000000001</v>
      </c>
      <c r="J12" s="27">
        <f>((F12-12*G12)*I12+12*G12*H12)/F12</f>
        <v>0.13773532979150693</v>
      </c>
      <c r="K12" s="59" t="s">
        <v>21</v>
      </c>
      <c r="L12" s="58" t="s">
        <v>24</v>
      </c>
      <c r="M12" s="17"/>
      <c r="N12" s="17"/>
      <c r="O12" s="17"/>
      <c r="P12" s="17"/>
      <c r="Q12" s="17"/>
    </row>
    <row r="13" spans="1:17">
      <c r="A13" s="112" t="s">
        <v>25</v>
      </c>
      <c r="B13" s="15">
        <f>VLOOKUP(A13,'EIA 861-2019'!$D$5:$Z$21,22,FALSE)</f>
        <v>26262</v>
      </c>
      <c r="C13" s="23">
        <f t="shared" si="0"/>
        <v>4.8584982278747036E-3</v>
      </c>
      <c r="D13" s="18">
        <f>VLOOKUP(A13,'EIA 861-2019'!$D$5:$Z$21,10,FALSE)</f>
        <v>13655</v>
      </c>
      <c r="E13" s="15">
        <f>VLOOKUP(A13,'EIA 861-2019'!$D$5:$Z$21,11,FALSE)</f>
        <v>1544</v>
      </c>
      <c r="F13" s="15">
        <f t="shared" si="1"/>
        <v>8843.911917098445</v>
      </c>
      <c r="G13" s="64">
        <v>100</v>
      </c>
      <c r="H13" s="24">
        <v>7.0860000000000006E-2</v>
      </c>
      <c r="I13" s="21">
        <v>0.16755999999999999</v>
      </c>
      <c r="J13" s="27">
        <f>((F13-12*G13)*I13+12*G13*H13)/F13</f>
        <v>0.15443910948370557</v>
      </c>
      <c r="K13" s="59"/>
      <c r="L13" s="56" t="s">
        <v>26</v>
      </c>
      <c r="M13" s="17"/>
      <c r="N13" s="17"/>
      <c r="O13" s="17"/>
      <c r="P13" s="17"/>
      <c r="Q13" s="17"/>
    </row>
    <row r="14" spans="1:17">
      <c r="A14" s="112" t="s">
        <v>27</v>
      </c>
      <c r="B14" s="15">
        <f>VLOOKUP(A14,'EIA 861-2019'!$D$5:$Z$21,22,FALSE)</f>
        <v>4128426</v>
      </c>
      <c r="C14" s="23">
        <f t="shared" si="0"/>
        <v>0.76376324746446778</v>
      </c>
      <c r="D14" s="18">
        <f>VLOOKUP(A14,'EIA 861-2019'!$D$5:$Z$21,10,FALSE)</f>
        <v>1501956</v>
      </c>
      <c r="E14" s="15">
        <f>VLOOKUP(A14,'EIA 861-2019'!$D$5:$Z$21,11,FALSE)</f>
        <v>222599</v>
      </c>
      <c r="F14" s="15">
        <f t="shared" si="1"/>
        <v>6747.3618479867382</v>
      </c>
      <c r="G14" s="64">
        <v>0</v>
      </c>
      <c r="H14" s="24">
        <v>0.17649999999999999</v>
      </c>
      <c r="I14" s="24">
        <v>0.17649999999999999</v>
      </c>
      <c r="J14" s="27">
        <f>((F14-12*G14)*I14+12*G14*H14)/F14</f>
        <v>0.17649999999999999</v>
      </c>
      <c r="K14" s="59"/>
      <c r="L14" s="56" t="s">
        <v>28</v>
      </c>
      <c r="M14" s="17"/>
      <c r="N14" s="17"/>
      <c r="O14" s="17"/>
      <c r="P14" s="17"/>
      <c r="Q14" s="17"/>
    </row>
    <row r="15" spans="1:17">
      <c r="A15" s="112" t="s">
        <v>29</v>
      </c>
      <c r="B15" s="15">
        <f>VLOOKUP(A15,'EIA 861-2019'!$D$5:$Z$21,22,FALSE)</f>
        <v>33808</v>
      </c>
      <c r="C15" s="23">
        <f t="shared" si="0"/>
        <v>6.2545163387399284E-3</v>
      </c>
      <c r="D15" s="18">
        <f>VLOOKUP(A15,'EIA 861-2019'!$D$5:$Z$21,10,FALSE)</f>
        <v>23752</v>
      </c>
      <c r="E15" s="15">
        <f>VLOOKUP(A15,'EIA 861-2019'!$D$5:$Z$21,11,FALSE)</f>
        <v>4025</v>
      </c>
      <c r="F15" s="15">
        <f t="shared" si="1"/>
        <v>5901.1180124223602</v>
      </c>
      <c r="G15" s="64">
        <v>100</v>
      </c>
      <c r="H15" s="24">
        <v>6.2850000000000003E-2</v>
      </c>
      <c r="I15" s="21">
        <v>0.17885000000000001</v>
      </c>
      <c r="J15" s="27">
        <f>((F15-12*G15)*I15+12*G15*H15)/F15</f>
        <v>0.15526124957898282</v>
      </c>
      <c r="K15" s="59" t="s">
        <v>21</v>
      </c>
      <c r="L15" s="58" t="s">
        <v>30</v>
      </c>
      <c r="M15" s="17"/>
      <c r="N15" s="17"/>
      <c r="O15" s="17"/>
      <c r="P15" s="17"/>
      <c r="Q15" s="17"/>
    </row>
    <row r="16" spans="1:17">
      <c r="A16" s="112" t="s">
        <v>31</v>
      </c>
      <c r="B16" s="15">
        <f>VLOOKUP(A16,'EIA 861-2019'!$D$5:$Z$21,22,FALSE)</f>
        <v>11934</v>
      </c>
      <c r="C16" s="23">
        <f t="shared" si="0"/>
        <v>2.2078028273344267E-3</v>
      </c>
      <c r="D16" s="18">
        <f>VLOOKUP(A16,'EIA 861-2019'!$D$5:$Z$21,10,FALSE)</f>
        <v>8195</v>
      </c>
      <c r="E16" s="15">
        <f>VLOOKUP(A16,'EIA 861-2019'!$D$5:$Z$21,11,FALSE)</f>
        <v>1191</v>
      </c>
      <c r="F16" s="15">
        <f t="shared" si="1"/>
        <v>6880.7724601175478</v>
      </c>
      <c r="G16" s="64">
        <v>100</v>
      </c>
      <c r="H16" s="24">
        <v>0.10061</v>
      </c>
      <c r="I16" s="21">
        <v>0.18021999999999999</v>
      </c>
      <c r="J16" s="27">
        <f t="shared" ref="J16:J26" si="2">((F16-12*G16)*I16+12*G16*H16)/F16</f>
        <v>0.16633609371568028</v>
      </c>
      <c r="K16" s="59"/>
      <c r="L16" s="56" t="s">
        <v>32</v>
      </c>
      <c r="M16" s="17"/>
      <c r="N16" s="17"/>
      <c r="O16" s="17"/>
      <c r="P16" s="17"/>
      <c r="Q16" s="17"/>
    </row>
    <row r="17" spans="1:17">
      <c r="A17" s="112" t="s">
        <v>33</v>
      </c>
      <c r="B17" s="15">
        <f>VLOOKUP(A17,'EIA 861-2019'!$D$5:$Z$21,22,FALSE)</f>
        <v>4907</v>
      </c>
      <c r="C17" s="23">
        <f t="shared" si="0"/>
        <v>9.0780027431959379E-4</v>
      </c>
      <c r="D17" s="18">
        <f>VLOOKUP(A17,'EIA 861-2019'!$D$5:$Z$21,10,FALSE)</f>
        <v>3469</v>
      </c>
      <c r="E17" s="15">
        <f>VLOOKUP(A17,'EIA 861-2019'!$D$5:$Z$21,11,FALSE)</f>
        <v>656</v>
      </c>
      <c r="F17" s="15">
        <f t="shared" si="1"/>
        <v>5288.1097560975613</v>
      </c>
      <c r="G17" s="64">
        <v>175</v>
      </c>
      <c r="H17" s="24">
        <v>7.732E-2</v>
      </c>
      <c r="I17" s="21">
        <v>0.18589</v>
      </c>
      <c r="J17" s="27">
        <f>((F17-12*G17)*I17+12*G17*H17)/F17</f>
        <v>0.14277497203805131</v>
      </c>
      <c r="K17" s="59" t="s">
        <v>21</v>
      </c>
      <c r="L17" s="58" t="s">
        <v>34</v>
      </c>
      <c r="M17" s="17"/>
      <c r="N17" s="17"/>
      <c r="O17" s="17"/>
      <c r="P17" s="17"/>
      <c r="Q17" s="17"/>
    </row>
    <row r="18" spans="1:17">
      <c r="A18" s="112" t="s">
        <v>35</v>
      </c>
      <c r="B18" s="15">
        <f>VLOOKUP(A18,'EIA 861-2019'!$D$5:$Z$21,22,FALSE)</f>
        <v>12582</v>
      </c>
      <c r="C18" s="23">
        <f t="shared" si="0"/>
        <v>2.3276835238412734E-3</v>
      </c>
      <c r="D18" s="18">
        <f>VLOOKUP(A18,'EIA 861-2019'!$D$5:$Z$21,10,FALSE)</f>
        <v>5134</v>
      </c>
      <c r="E18" s="15">
        <f>VLOOKUP(A18,'EIA 861-2019'!$D$5:$Z$21,11,FALSE)</f>
        <v>805</v>
      </c>
      <c r="F18" s="15">
        <f t="shared" si="1"/>
        <v>6377.6397515527951</v>
      </c>
      <c r="G18" s="64">
        <v>100</v>
      </c>
      <c r="H18" s="24">
        <v>0.1052</v>
      </c>
      <c r="I18" s="21">
        <v>0.16200000000000001</v>
      </c>
      <c r="J18" s="27">
        <f>((F18-12*G18)*I18+12*G18*H18)/F18</f>
        <v>0.15131266069341642</v>
      </c>
      <c r="K18" s="59" t="s">
        <v>21</v>
      </c>
      <c r="L18" s="58" t="s">
        <v>36</v>
      </c>
      <c r="M18" s="17"/>
      <c r="N18" s="17"/>
      <c r="O18" s="17"/>
      <c r="P18" s="17"/>
      <c r="Q18" s="17"/>
    </row>
    <row r="19" spans="1:17">
      <c r="A19" s="112" t="s">
        <v>37</v>
      </c>
      <c r="B19" s="15">
        <f>VLOOKUP(A19,'EIA 861-2019'!$D$5:$Z$21,22,FALSE)</f>
        <v>55340</v>
      </c>
      <c r="C19" s="23">
        <f t="shared" si="0"/>
        <v>1.0237959482544594E-2</v>
      </c>
      <c r="D19" s="18">
        <f>VLOOKUP(A19,'EIA 861-2019'!$D$5:$Z$21,10,FALSE)</f>
        <v>18768</v>
      </c>
      <c r="E19" s="15">
        <f>VLOOKUP(A19,'EIA 861-2019'!$D$5:$Z$21,11,FALSE)</f>
        <v>3045</v>
      </c>
      <c r="F19" s="15">
        <f t="shared" si="1"/>
        <v>6163.5467980295562</v>
      </c>
      <c r="G19" s="64">
        <v>125</v>
      </c>
      <c r="H19" s="24">
        <v>5.2299999999999999E-2</v>
      </c>
      <c r="I19" s="21">
        <v>0.1179</v>
      </c>
      <c r="J19" s="27">
        <f>((F19-12*G19)*I19+12*G19*H19)/F19</f>
        <v>0.10193516624040923</v>
      </c>
      <c r="K19" s="59" t="s">
        <v>21</v>
      </c>
      <c r="L19" s="58" t="s">
        <v>38</v>
      </c>
      <c r="M19" s="17"/>
      <c r="N19" s="17"/>
      <c r="O19" s="17"/>
      <c r="P19" s="17"/>
      <c r="Q19" s="17"/>
    </row>
    <row r="20" spans="1:17">
      <c r="A20" s="112" t="s">
        <v>39</v>
      </c>
      <c r="B20" s="15">
        <f>VLOOKUP(A20,'EIA 861-2019'!$D$5:$Z$21,22,FALSE)</f>
        <v>62027</v>
      </c>
      <c r="C20" s="23">
        <f t="shared" si="0"/>
        <v>1.1475061670108304E-2</v>
      </c>
      <c r="D20" s="18">
        <f>VLOOKUP(A20,'EIA 861-2019'!$D$5:$Z$21,10,FALSE)</f>
        <v>31804</v>
      </c>
      <c r="E20" s="15">
        <f>VLOOKUP(A20,'EIA 861-2019'!$D$5:$Z$21,11,FALSE)</f>
        <v>4836</v>
      </c>
      <c r="F20" s="15">
        <f t="shared" si="1"/>
        <v>6576.5095119933821</v>
      </c>
      <c r="G20" s="64">
        <v>75</v>
      </c>
      <c r="H20" s="24">
        <v>7.399E-2</v>
      </c>
      <c r="I20" s="21">
        <v>0.14953</v>
      </c>
      <c r="J20" s="27">
        <f t="shared" si="2"/>
        <v>0.13919229732109167</v>
      </c>
      <c r="K20" s="59" t="s">
        <v>21</v>
      </c>
      <c r="L20" s="57" t="s">
        <v>40</v>
      </c>
      <c r="M20" s="17"/>
      <c r="N20" s="17"/>
      <c r="O20" s="17"/>
      <c r="P20" s="17"/>
      <c r="Q20" s="17"/>
    </row>
    <row r="21" spans="1:17">
      <c r="A21" s="112" t="s">
        <v>41</v>
      </c>
      <c r="B21" s="15">
        <f>VLOOKUP(A21,'EIA 861-2019'!$D$5:$Z$21,22,FALSE)</f>
        <v>45179</v>
      </c>
      <c r="C21" s="23">
        <f t="shared" si="0"/>
        <v>8.3581635609302884E-3</v>
      </c>
      <c r="D21" s="18">
        <f>VLOOKUP(A21,'EIA 861-2019'!$D$5:$Z$21,10,FALSE)</f>
        <v>21461</v>
      </c>
      <c r="E21" s="15">
        <f>VLOOKUP(A21,'EIA 861-2019'!$D$5:$Z$21,11,FALSE)</f>
        <v>3551</v>
      </c>
      <c r="F21" s="15">
        <f t="shared" si="1"/>
        <v>6043.6496761475637</v>
      </c>
      <c r="G21" s="64">
        <v>100</v>
      </c>
      <c r="H21" s="24">
        <v>8.3400000000000002E-2</v>
      </c>
      <c r="I21" s="21">
        <v>0.15357999999999999</v>
      </c>
      <c r="J21" s="27">
        <f t="shared" si="2"/>
        <v>0.13964537365453614</v>
      </c>
      <c r="K21" s="59" t="s">
        <v>21</v>
      </c>
      <c r="L21" s="58" t="s">
        <v>42</v>
      </c>
      <c r="M21" s="17"/>
      <c r="N21" s="17"/>
      <c r="O21" s="17"/>
      <c r="P21" s="17"/>
      <c r="Q21" s="17"/>
    </row>
    <row r="22" spans="1:17">
      <c r="A22" s="112" t="s">
        <v>43</v>
      </c>
      <c r="B22" s="15">
        <f>VLOOKUP(A22,'EIA 861-2019'!$D$5:$Z$21,22,FALSE)</f>
        <v>28824</v>
      </c>
      <c r="C22" s="23">
        <f t="shared" si="0"/>
        <v>5.3324709816564035E-3</v>
      </c>
      <c r="D22" s="18">
        <f>VLOOKUP(A22,'EIA 861-2019'!$D$5:$Z$21,10,FALSE)</f>
        <v>10187</v>
      </c>
      <c r="E22" s="15">
        <f>VLOOKUP(A22,'EIA 861-2019'!$D$5:$Z$21,11,FALSE)</f>
        <v>1620</v>
      </c>
      <c r="F22" s="15">
        <f t="shared" si="1"/>
        <v>6288.2716049382716</v>
      </c>
      <c r="G22" s="64">
        <v>100</v>
      </c>
      <c r="H22" s="24">
        <v>6.3509999999999997E-2</v>
      </c>
      <c r="I22" s="21">
        <v>0.13705000000000001</v>
      </c>
      <c r="J22" s="27">
        <f>((F22-12*G22)*I22+12*G22*H22)/F22</f>
        <v>0.12301625503092177</v>
      </c>
      <c r="K22" s="59" t="s">
        <v>21</v>
      </c>
      <c r="L22" s="58" t="s">
        <v>44</v>
      </c>
      <c r="M22" s="17"/>
      <c r="N22" s="17"/>
      <c r="O22" s="17"/>
      <c r="P22" s="17"/>
      <c r="Q22" s="17"/>
    </row>
    <row r="23" spans="1:17">
      <c r="A23" s="112" t="s">
        <v>45</v>
      </c>
      <c r="B23" s="15">
        <f>VLOOKUP(A23,'EIA 861-2019'!$D$5:$Z$21,22,FALSE)</f>
        <v>12688</v>
      </c>
      <c r="C23" s="23">
        <f t="shared" si="0"/>
        <v>2.3472936377760354E-3</v>
      </c>
      <c r="D23" s="18">
        <f>VLOOKUP(A23,'EIA 861-2019'!$D$5:$Z$21,10,FALSE)</f>
        <v>3938</v>
      </c>
      <c r="E23" s="15">
        <f>VLOOKUP(A23,'EIA 861-2019'!$D$5:$Z$21,11,FALSE)</f>
        <v>575</v>
      </c>
      <c r="F23" s="15">
        <f t="shared" si="1"/>
        <v>6848.695652173913</v>
      </c>
      <c r="G23" s="64">
        <v>100</v>
      </c>
      <c r="H23" s="24">
        <v>7.5480000000000005E-2</v>
      </c>
      <c r="I23" s="21">
        <v>0.11933000000000001</v>
      </c>
      <c r="J23" s="27">
        <f t="shared" si="2"/>
        <v>0.11164678517013714</v>
      </c>
      <c r="K23" s="59" t="s">
        <v>21</v>
      </c>
      <c r="L23" s="58" t="s">
        <v>46</v>
      </c>
      <c r="M23" s="17"/>
      <c r="N23" s="17"/>
      <c r="O23" s="17"/>
      <c r="P23" s="17"/>
      <c r="Q23" s="17"/>
    </row>
    <row r="24" spans="1:17">
      <c r="A24" s="112" t="s">
        <v>47</v>
      </c>
      <c r="B24" s="15">
        <f>VLOOKUP(A24,'EIA 861-2019'!$D$5:$Z$21,22,FALSE)</f>
        <v>74797</v>
      </c>
      <c r="C24" s="23">
        <f t="shared" si="0"/>
        <v>1.3837525396022551E-2</v>
      </c>
      <c r="D24" s="18">
        <f>VLOOKUP(A24,'EIA 861-2019'!$D$5:$Z$21,10,FALSE)</f>
        <v>24151</v>
      </c>
      <c r="E24" s="15">
        <f>VLOOKUP(A24,'EIA 861-2019'!$D$5:$Z$21,11,FALSE)</f>
        <v>3405</v>
      </c>
      <c r="F24" s="15">
        <f t="shared" si="1"/>
        <v>7092.8046989720997</v>
      </c>
      <c r="G24" s="64">
        <v>76</v>
      </c>
      <c r="H24" s="22">
        <v>8.2500000000000004E-2</v>
      </c>
      <c r="I24" s="21">
        <v>0.16980000000000001</v>
      </c>
      <c r="J24" s="27">
        <f>((F24-12*G24)*I24+12*G24*H24)/F24</f>
        <v>0.15857487772763032</v>
      </c>
      <c r="K24" s="59" t="s">
        <v>21</v>
      </c>
      <c r="L24" s="58" t="s">
        <v>48</v>
      </c>
      <c r="M24" s="17"/>
      <c r="N24" s="17"/>
      <c r="O24" s="17"/>
      <c r="P24" s="17"/>
      <c r="Q24" s="17"/>
    </row>
    <row r="25" spans="1:17">
      <c r="A25" s="112" t="s">
        <v>49</v>
      </c>
      <c r="B25" s="15">
        <f>VLOOKUP(A25,'EIA 861-2019'!$D$5:$Z$21,22,FALSE)</f>
        <v>53139</v>
      </c>
      <c r="C25" s="23">
        <f t="shared" si="0"/>
        <v>9.830772116785999E-3</v>
      </c>
      <c r="D25" s="18">
        <f>VLOOKUP(A25,'EIA 861-2019'!$D$5:$Z$21,10,FALSE)</f>
        <v>26100</v>
      </c>
      <c r="E25" s="15">
        <f>VLOOKUP(A25,'EIA 861-2019'!$D$5:$Z$21,11,FALSE)</f>
        <v>3289</v>
      </c>
      <c r="F25" s="15">
        <f t="shared" si="1"/>
        <v>7935.5427181514142</v>
      </c>
      <c r="G25" s="64">
        <v>0</v>
      </c>
      <c r="H25" s="24">
        <v>0.12132999999999999</v>
      </c>
      <c r="I25" s="21">
        <v>0.12132999999999999</v>
      </c>
      <c r="J25" s="27">
        <f>((F25-12*G25)*I25+12*G25*H25)/F25</f>
        <v>0.12132999999999999</v>
      </c>
      <c r="K25" s="59" t="s">
        <v>21</v>
      </c>
      <c r="L25" s="58" t="s">
        <v>50</v>
      </c>
      <c r="M25" s="17"/>
      <c r="N25" s="17"/>
      <c r="O25" s="17"/>
      <c r="P25" s="17"/>
      <c r="Q25" s="17"/>
    </row>
    <row r="26" spans="1:17">
      <c r="A26" s="112" t="s">
        <v>51</v>
      </c>
      <c r="B26" s="15">
        <f>VLOOKUP(A26,'EIA 861-2019'!$D$5:$Z$21,22,FALSE)</f>
        <v>450937</v>
      </c>
      <c r="C26" s="23">
        <f t="shared" si="0"/>
        <v>8.3423829692450518E-2</v>
      </c>
      <c r="D26" s="18">
        <f>VLOOKUP(A26,'EIA 861-2019'!$D$5:$Z$21,10,FALSE)</f>
        <v>222491</v>
      </c>
      <c r="E26" s="15">
        <f>VLOOKUP(A26,'EIA 861-2019'!$D$5:$Z$21,11,FALSE)</f>
        <v>34880</v>
      </c>
      <c r="F26" s="15">
        <f t="shared" si="1"/>
        <v>6378.755733944955</v>
      </c>
      <c r="G26" s="64">
        <v>100</v>
      </c>
      <c r="H26" s="38">
        <v>9.1929999999999998E-2</v>
      </c>
      <c r="I26" s="39">
        <v>0.18556</v>
      </c>
      <c r="J26" s="40">
        <f t="shared" si="2"/>
        <v>0.16794590648610505</v>
      </c>
      <c r="K26" s="60"/>
      <c r="L26" s="56" t="s">
        <v>52</v>
      </c>
      <c r="M26" s="17"/>
      <c r="N26" s="17"/>
      <c r="O26" s="17"/>
      <c r="P26" s="17"/>
      <c r="Q26" s="17"/>
    </row>
    <row r="27" spans="1:17" s="17" customFormat="1">
      <c r="A27" s="113" t="s">
        <v>53</v>
      </c>
      <c r="B27" s="16">
        <f>VLOOKUP(A27,'EIA 861-2019'!$D$5:$Z$21,22,FALSE)</f>
        <v>68358</v>
      </c>
      <c r="C27" s="28">
        <f t="shared" si="0"/>
        <v>1.264630347502319E-2</v>
      </c>
      <c r="D27" s="41">
        <f>VLOOKUP(A27,'EIA 861-2019'!$D$5:$Z$21,10,FALSE)</f>
        <v>59671</v>
      </c>
      <c r="E27" s="16">
        <f>VLOOKUP(A27,'EIA 861-2019'!$D$5:$Z$21,11,FALSE)</f>
        <v>10941</v>
      </c>
      <c r="F27" s="101">
        <f t="shared" si="1"/>
        <v>5453.8890412210949</v>
      </c>
      <c r="G27" s="65">
        <v>200</v>
      </c>
      <c r="H27" s="29">
        <v>8.4760000000000002E-2</v>
      </c>
      <c r="I27" s="19">
        <v>0.22220000000000001</v>
      </c>
      <c r="J27" s="30">
        <f>((F27-12*G27)*I27+12*G27*H27)/F27</f>
        <v>0.1617191215833487</v>
      </c>
      <c r="K27" s="60" t="s">
        <v>54</v>
      </c>
      <c r="L27" s="56" t="s">
        <v>55</v>
      </c>
    </row>
    <row r="28" spans="1:17" s="51" customFormat="1" ht="15.6">
      <c r="A28" s="48" t="s">
        <v>56</v>
      </c>
      <c r="B28" s="49">
        <f>SUM(B11:B27)</f>
        <v>5405374</v>
      </c>
      <c r="C28" s="50">
        <f>SUM(C11:C27)</f>
        <v>1.0000000000000002</v>
      </c>
      <c r="D28" s="49">
        <f>SUM(D11:D27)</f>
        <v>2066992</v>
      </c>
      <c r="E28" s="49">
        <f>SUM(E11:E27)</f>
        <v>316180</v>
      </c>
      <c r="G28" s="66"/>
      <c r="L28" s="17"/>
    </row>
    <row r="29" spans="1:17">
      <c r="A29" s="20"/>
      <c r="B29" s="20"/>
      <c r="C29" s="20"/>
      <c r="D29" s="20"/>
      <c r="E29" s="20"/>
      <c r="F29" s="20"/>
      <c r="G29" s="67"/>
      <c r="H29" s="20"/>
      <c r="I29" s="20"/>
      <c r="J29" s="31"/>
      <c r="K29" s="31"/>
      <c r="L29" s="20"/>
      <c r="M29" s="20"/>
      <c r="N29" s="20"/>
      <c r="O29" s="17"/>
      <c r="P29" s="17"/>
      <c r="Q29" s="17"/>
    </row>
    <row r="30" spans="1:17">
      <c r="A30" s="20"/>
      <c r="B30" s="20"/>
      <c r="C30" s="20"/>
      <c r="D30" s="20"/>
      <c r="E30" s="20"/>
      <c r="F30" s="20"/>
      <c r="G30" s="67"/>
      <c r="H30" s="20"/>
      <c r="I30" s="20"/>
      <c r="J30" s="32"/>
      <c r="K30" s="32"/>
      <c r="L30" s="20"/>
      <c r="M30" s="20"/>
      <c r="N30" s="20"/>
      <c r="O30" s="17"/>
      <c r="P30" s="17"/>
      <c r="Q30" s="17"/>
    </row>
    <row r="31" spans="1:17">
      <c r="A31" s="20"/>
      <c r="B31" s="20"/>
      <c r="C31" s="20"/>
      <c r="D31" s="20"/>
      <c r="E31" s="20"/>
      <c r="F31" s="20"/>
      <c r="G31" s="67"/>
      <c r="H31" s="20"/>
      <c r="I31" s="20"/>
      <c r="J31" s="20"/>
      <c r="K31" s="20"/>
      <c r="L31" s="33"/>
      <c r="M31" s="20"/>
      <c r="N31" s="20"/>
      <c r="O31" s="17"/>
      <c r="P31" s="17"/>
      <c r="Q31" s="17"/>
    </row>
    <row r="32" spans="1:17">
      <c r="A32" s="20"/>
      <c r="B32" s="34"/>
      <c r="C32" s="34"/>
      <c r="D32" s="34"/>
      <c r="E32" s="34"/>
      <c r="F32" s="34"/>
      <c r="G32" s="68"/>
      <c r="H32" s="35"/>
      <c r="I32" s="35"/>
      <c r="J32" s="36"/>
      <c r="K32" s="36"/>
      <c r="L32" s="37"/>
      <c r="M32" s="20"/>
      <c r="N32" s="20"/>
      <c r="O32" s="17"/>
      <c r="P32" s="17"/>
      <c r="Q32" s="17"/>
    </row>
    <row r="33" spans="1:14" ht="15.6">
      <c r="A33" s="3"/>
      <c r="B33" s="4"/>
      <c r="C33" s="6"/>
      <c r="D33" s="4"/>
      <c r="E33" s="5"/>
      <c r="F33" s="14"/>
      <c r="G33" s="69"/>
      <c r="H33" s="7"/>
      <c r="I33" s="7"/>
      <c r="J33" s="8"/>
      <c r="K33" s="8"/>
      <c r="L33" s="9"/>
      <c r="M33" s="3"/>
      <c r="N33" s="3"/>
    </row>
    <row r="34" spans="1:14" ht="15.6">
      <c r="A34" s="3"/>
      <c r="B34" s="4"/>
      <c r="C34" s="6"/>
      <c r="D34" s="4"/>
      <c r="E34" s="5"/>
      <c r="F34" s="14"/>
      <c r="G34" s="69"/>
      <c r="H34" s="7"/>
      <c r="I34" s="7"/>
      <c r="J34" s="8"/>
      <c r="K34" s="8"/>
      <c r="L34" s="9"/>
      <c r="M34" s="3"/>
      <c r="N34" s="3"/>
    </row>
    <row r="35" spans="1:14" ht="15.6">
      <c r="A35" s="3"/>
      <c r="B35" s="4"/>
      <c r="C35" s="6"/>
      <c r="D35" s="4"/>
      <c r="E35" s="5"/>
      <c r="F35" s="14"/>
      <c r="G35" s="69"/>
      <c r="H35" s="7"/>
      <c r="I35" s="7"/>
      <c r="J35" s="8"/>
      <c r="K35" s="8"/>
      <c r="L35" s="9"/>
      <c r="M35" s="3"/>
      <c r="N35" s="3"/>
    </row>
    <row r="36" spans="1:14" ht="15.6">
      <c r="A36" s="3"/>
      <c r="B36" s="4"/>
      <c r="C36" s="6"/>
      <c r="D36" s="4"/>
      <c r="E36" s="5"/>
      <c r="F36" s="14"/>
      <c r="G36" s="69"/>
      <c r="H36" s="7"/>
      <c r="I36" s="7"/>
      <c r="J36" s="8"/>
      <c r="K36" s="8"/>
      <c r="L36" s="9"/>
      <c r="M36" s="3"/>
      <c r="N36" s="3"/>
    </row>
    <row r="37" spans="1:14" ht="15.6">
      <c r="A37" s="3"/>
      <c r="B37" s="4"/>
      <c r="C37" s="6"/>
      <c r="D37" s="4"/>
      <c r="E37" s="5"/>
      <c r="F37" s="14"/>
      <c r="G37" s="69"/>
      <c r="H37" s="7"/>
      <c r="I37" s="7"/>
      <c r="J37" s="8"/>
      <c r="K37" s="8"/>
      <c r="L37" s="9"/>
      <c r="M37" s="3"/>
      <c r="N37" s="3"/>
    </row>
    <row r="38" spans="1:14" ht="15.6">
      <c r="A38" s="3"/>
      <c r="B38" s="4"/>
      <c r="C38" s="6"/>
      <c r="D38" s="4"/>
      <c r="E38" s="5"/>
      <c r="F38" s="14"/>
      <c r="G38" s="69"/>
      <c r="H38" s="7"/>
      <c r="I38" s="7"/>
      <c r="J38" s="8"/>
      <c r="K38" s="8"/>
      <c r="L38" s="9"/>
      <c r="M38" s="3"/>
      <c r="N38" s="3"/>
    </row>
    <row r="39" spans="1:14" ht="15.6">
      <c r="A39" s="3"/>
      <c r="B39" s="4"/>
      <c r="C39" s="6"/>
      <c r="D39" s="4"/>
      <c r="E39" s="5"/>
      <c r="F39" s="14"/>
      <c r="G39" s="69"/>
      <c r="H39" s="7"/>
      <c r="I39" s="7"/>
      <c r="J39" s="8"/>
      <c r="K39" s="8"/>
      <c r="L39" s="9"/>
      <c r="M39" s="3"/>
      <c r="N39" s="3"/>
    </row>
    <row r="40" spans="1:14" ht="15.6">
      <c r="A40" s="3"/>
      <c r="B40" s="4"/>
      <c r="C40" s="6"/>
      <c r="D40" s="4"/>
      <c r="E40" s="5"/>
      <c r="F40" s="14"/>
      <c r="G40" s="69"/>
      <c r="H40" s="7"/>
      <c r="I40" s="7"/>
      <c r="J40" s="8"/>
      <c r="K40" s="8"/>
      <c r="L40" s="9"/>
      <c r="M40" s="3"/>
      <c r="N40" s="3"/>
    </row>
    <row r="41" spans="1:14" ht="15.6">
      <c r="A41" s="3"/>
      <c r="B41" s="4"/>
      <c r="C41" s="6"/>
      <c r="D41" s="4"/>
      <c r="E41" s="5"/>
      <c r="F41" s="14"/>
      <c r="G41" s="69"/>
      <c r="H41" s="7"/>
      <c r="I41" s="7"/>
      <c r="J41" s="8"/>
      <c r="K41" s="8"/>
      <c r="L41" s="9"/>
      <c r="M41" s="3"/>
      <c r="N41" s="3"/>
    </row>
    <row r="42" spans="1:14" ht="15.6">
      <c r="A42" s="3"/>
      <c r="B42" s="4"/>
      <c r="C42" s="6"/>
      <c r="D42" s="4"/>
      <c r="E42" s="5"/>
      <c r="F42" s="14"/>
      <c r="G42" s="69"/>
      <c r="H42" s="7"/>
      <c r="I42" s="7"/>
      <c r="J42" s="8"/>
      <c r="K42" s="8"/>
      <c r="L42" s="9"/>
      <c r="M42" s="3"/>
      <c r="N42" s="3"/>
    </row>
    <row r="43" spans="1:14" ht="15.6">
      <c r="A43" s="3"/>
      <c r="B43" s="4"/>
      <c r="C43" s="6"/>
      <c r="D43" s="4"/>
      <c r="E43" s="5"/>
      <c r="F43" s="14"/>
      <c r="G43" s="69"/>
      <c r="H43" s="7"/>
      <c r="I43" s="7"/>
      <c r="J43" s="8"/>
      <c r="K43" s="8"/>
      <c r="L43" s="9"/>
      <c r="M43" s="3"/>
      <c r="N43" s="3"/>
    </row>
    <row r="44" spans="1:14" ht="15.6">
      <c r="A44" s="3"/>
      <c r="B44" s="4"/>
      <c r="C44" s="6"/>
      <c r="D44" s="4"/>
      <c r="E44" s="5"/>
      <c r="F44" s="14"/>
      <c r="G44" s="69"/>
      <c r="H44" s="7"/>
      <c r="I44" s="7"/>
      <c r="J44" s="8"/>
      <c r="K44" s="8"/>
      <c r="L44" s="9"/>
      <c r="M44" s="3"/>
      <c r="N44" s="3"/>
    </row>
    <row r="45" spans="1:14" ht="15.6">
      <c r="A45" s="3"/>
      <c r="B45" s="4"/>
      <c r="C45" s="6"/>
      <c r="D45" s="4"/>
      <c r="E45" s="5"/>
      <c r="F45" s="14"/>
      <c r="G45" s="69"/>
      <c r="H45" s="7"/>
      <c r="I45" s="7"/>
      <c r="J45" s="8"/>
      <c r="K45" s="8"/>
      <c r="L45" s="9"/>
      <c r="M45" s="3"/>
      <c r="N45" s="3"/>
    </row>
    <row r="46" spans="1:14" ht="15.6">
      <c r="A46" s="3"/>
      <c r="B46" s="4"/>
      <c r="C46" s="6"/>
      <c r="D46" s="4"/>
      <c r="E46" s="5"/>
      <c r="F46" s="14"/>
      <c r="G46" s="69"/>
      <c r="H46" s="7"/>
      <c r="I46" s="7"/>
      <c r="J46" s="8"/>
      <c r="K46" s="8"/>
      <c r="L46" s="9"/>
      <c r="M46" s="3"/>
      <c r="N46" s="3"/>
    </row>
    <row r="47" spans="1:14" ht="15.6">
      <c r="A47" s="3"/>
      <c r="B47" s="4"/>
      <c r="C47" s="6"/>
      <c r="D47" s="4"/>
      <c r="E47" s="5"/>
      <c r="F47" s="14"/>
      <c r="G47" s="69"/>
      <c r="H47" s="7"/>
      <c r="I47" s="7"/>
      <c r="J47" s="8"/>
      <c r="K47" s="8"/>
      <c r="L47" s="9"/>
      <c r="M47" s="3"/>
      <c r="N47" s="3"/>
    </row>
    <row r="48" spans="1:14" ht="15.6">
      <c r="A48" s="3"/>
      <c r="B48" s="4"/>
      <c r="C48" s="6"/>
      <c r="D48" s="4"/>
      <c r="E48" s="5"/>
      <c r="F48" s="14"/>
      <c r="G48" s="69"/>
      <c r="H48" s="7"/>
      <c r="I48" s="7"/>
      <c r="J48" s="8"/>
      <c r="K48" s="8"/>
      <c r="L48" s="9"/>
      <c r="M48" s="3"/>
      <c r="N48" s="3"/>
    </row>
    <row r="49" spans="1:14" ht="15.6">
      <c r="A49" s="3"/>
      <c r="B49" s="4"/>
      <c r="C49" s="6"/>
      <c r="D49" s="4"/>
      <c r="E49" s="5"/>
      <c r="F49" s="14"/>
      <c r="G49" s="69"/>
      <c r="H49" s="7"/>
      <c r="I49" s="7"/>
      <c r="J49" s="8"/>
      <c r="K49" s="8"/>
      <c r="L49" s="9"/>
      <c r="M49" s="3"/>
      <c r="N49" s="3"/>
    </row>
    <row r="50" spans="1:14" ht="15.6">
      <c r="A50" s="3"/>
      <c r="B50" s="13"/>
      <c r="C50" s="11"/>
      <c r="D50" s="13"/>
      <c r="E50" s="10"/>
      <c r="F50" s="11"/>
      <c r="G50" s="69"/>
      <c r="H50" s="7"/>
      <c r="I50" s="7"/>
      <c r="J50" s="8"/>
      <c r="K50" s="8"/>
      <c r="L50" s="12"/>
      <c r="M50" s="3"/>
      <c r="N50" s="3"/>
    </row>
    <row r="51" spans="1:14" ht="15.6">
      <c r="A51" s="3"/>
      <c r="B51" s="3"/>
      <c r="C51" s="3"/>
      <c r="D51" s="3"/>
      <c r="E51" s="3"/>
      <c r="F51" s="3"/>
      <c r="G51" s="70"/>
      <c r="H51" s="3"/>
      <c r="I51" s="3"/>
      <c r="J51" s="3"/>
      <c r="K51" s="3"/>
      <c r="L51" s="9"/>
      <c r="M51" s="3"/>
      <c r="N51" s="3"/>
    </row>
    <row r="52" spans="1:14">
      <c r="A52" s="3"/>
      <c r="B52" s="3"/>
      <c r="C52" s="3"/>
      <c r="D52" s="3"/>
      <c r="E52" s="3"/>
      <c r="F52" s="3"/>
      <c r="G52" s="70"/>
      <c r="H52" s="3"/>
      <c r="I52" s="3"/>
      <c r="J52" s="3"/>
      <c r="K52" s="3"/>
      <c r="L52" s="3"/>
      <c r="M52" s="3"/>
      <c r="N52" s="3"/>
    </row>
    <row r="53" spans="1:14">
      <c r="F53" s="2"/>
    </row>
  </sheetData>
  <mergeCells count="3">
    <mergeCell ref="C2:E2"/>
    <mergeCell ref="C3:E3"/>
    <mergeCell ref="C6:E6"/>
  </mergeCells>
  <hyperlinks>
    <hyperlink ref="L14" r:id="rId1" xr:uid="{E83F76FF-F14C-4546-88C8-53EA10BB2CC7}"/>
    <hyperlink ref="L11" r:id="rId2" xr:uid="{F6ADCDED-0A07-4A07-B35B-D49B0C0128C5}"/>
    <hyperlink ref="L12" r:id="rId3" location="residential-service" xr:uid="{6A902904-0F15-49CD-9D93-A6692F6CA903}"/>
    <hyperlink ref="L13" r:id="rId4" xr:uid="{3C98FD28-5BBF-4F53-AD0D-A3A40B4283FA}"/>
    <hyperlink ref="L15" r:id="rId5" xr:uid="{942963D7-BB78-4119-B408-D46D3FBF9163}"/>
    <hyperlink ref="L16" r:id="rId6" xr:uid="{88E884E0-5329-4B34-AD9D-A6F50D63D9C6}"/>
    <hyperlink ref="L17" r:id="rId7" xr:uid="{E8517145-C18A-4E56-8223-5A5F5B2EC8F1}"/>
    <hyperlink ref="L18" r:id="rId8" xr:uid="{586056C7-78B2-4E2A-A939-666A7F504B59}"/>
    <hyperlink ref="L19" r:id="rId9" xr:uid="{73C4478A-20C5-4096-912D-E3DE896CF574}"/>
    <hyperlink ref="L21" r:id="rId10" xr:uid="{75115F13-D1F1-4E35-AFA4-D3A479C7F129}"/>
    <hyperlink ref="L22" r:id="rId11" xr:uid="{3B9AD9EF-F599-482D-9140-FCB098A999DC}"/>
    <hyperlink ref="L23" r:id="rId12" xr:uid="{874D4805-12AF-4415-A8D6-7AA9DF79431D}"/>
    <hyperlink ref="L24" r:id="rId13" xr:uid="{F0D4A966-469C-4D3E-B77A-31BEC07F80A7}"/>
    <hyperlink ref="L25" r:id="rId14" xr:uid="{39E4CCD4-4541-41A8-BE83-FCA1EF8A753C}"/>
    <hyperlink ref="L26" r:id="rId15" xr:uid="{0BD0EADD-F2CE-4994-BC93-A7DB5E6D26EB}"/>
    <hyperlink ref="L27" r:id="rId16" xr:uid="{37584070-4C35-48CE-A4A5-7231641D32A2}"/>
  </hyperlinks>
  <pageMargins left="0.7" right="0.7" top="0.75" bottom="0.75" header="0.3" footer="0.3"/>
  <pageSetup orientation="landscape" verticalDpi="1200" r:id="rId1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DD23865B53AA741BE6CF45FDC7DD0AA" ma:contentTypeVersion="8" ma:contentTypeDescription="Create a new document." ma:contentTypeScope="" ma:versionID="d200d2a6533a5968264043af0e7a9242">
  <xsd:schema xmlns:xsd="http://www.w3.org/2001/XMLSchema" xmlns:xs="http://www.w3.org/2001/XMLSchema" xmlns:p="http://schemas.microsoft.com/office/2006/metadata/properties" xmlns:ns2="d07f1a9d-155a-4e0b-82bb-865ad41158ed" xmlns:ns3="27735b75-e0c8-4346-8320-ddf864b5cea9" targetNamespace="http://schemas.microsoft.com/office/2006/metadata/properties" ma:root="true" ma:fieldsID="2a67af575867763613de0b6d96ada4bf" ns2:_="" ns3:_="">
    <xsd:import namespace="d07f1a9d-155a-4e0b-82bb-865ad41158ed"/>
    <xsd:import namespace="27735b75-e0c8-4346-8320-ddf864b5cea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7f1a9d-155a-4e0b-82bb-865ad41158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735b75-e0c8-4346-8320-ddf864b5cea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3A5859E-C145-4B88-8630-BECFE3ACC1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07f1a9d-155a-4e0b-82bb-865ad41158ed"/>
    <ds:schemaRef ds:uri="27735b75-e0c8-4346-8320-ddf864b5cea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5E2959-30B4-4A0C-9579-4E0AFDBA57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FD4C77-43D4-45CF-A448-F1983CF5F188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d07f1a9d-155a-4e0b-82bb-865ad41158ed"/>
    <ds:schemaRef ds:uri="27735b75-e0c8-4346-8320-ddf864b5cea9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Blended Rate</vt:lpstr>
      <vt:lpstr>EIA 861-2019</vt:lpstr>
      <vt:lpstr>Blended Rate (2019 EIA)</vt:lpstr>
      <vt:lpstr>'Blended Rate (2019 EIA)'!Utility</vt:lpstr>
      <vt:lpstr>Utility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White, Joanna</dc:creator>
  <cp:keywords/>
  <dc:description/>
  <cp:lastModifiedBy>Jacobs, Adam</cp:lastModifiedBy>
  <cp:revision/>
  <dcterms:created xsi:type="dcterms:W3CDTF">2016-06-07T14:38:50Z</dcterms:created>
  <dcterms:modified xsi:type="dcterms:W3CDTF">2022-03-30T19:40:15Z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0x010100DDD23865B53AA741BE6CF45FDC7DD0AA</vt:lpwstr>
  </property>
</Properties>
</file>