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9a8cd4f88e941a6/Attachments/Documents/Leg Policy/2021 VT Leg/"/>
    </mc:Choice>
  </mc:AlternateContent>
  <xr:revisionPtr revIDLastSave="33" documentId="8_{2CB3F73B-9D02-4A8E-945B-B381B270466E}" xr6:coauthVersionLast="47" xr6:coauthVersionMax="47" xr10:uidLastSave="{CA5F6555-C653-4F6B-86C9-2DD7F7B1E69E}"/>
  <bookViews>
    <workbookView xWindow="-110" yWindow="-110" windowWidth="19420" windowHeight="10460" xr2:uid="{00000000-000D-0000-FFFF-FFFF00000000}"/>
  </bookViews>
  <sheets>
    <sheet name="Trees Vs PV Summary" sheetId="1" r:id="rId1"/>
    <sheet name="Array Related Carbon" sheetId="2" r:id="rId2"/>
    <sheet name="Vermont Forest Info" sheetId="3" r:id="rId3"/>
  </sheets>
  <calcPr calcId="181029"/>
</workbook>
</file>

<file path=xl/calcChain.xml><?xml version="1.0" encoding="utf-8"?>
<calcChain xmlns="http://schemas.openxmlformats.org/spreadsheetml/2006/main">
  <c r="D6" i="1" l="1"/>
  <c r="B6" i="1"/>
  <c r="J37" i="2"/>
  <c r="C20" i="1"/>
  <c r="C21" i="1" s="1"/>
  <c r="C22" i="1" s="1"/>
  <c r="E25" i="2"/>
  <c r="B3" i="2"/>
  <c r="C3" i="2" s="1"/>
  <c r="D3" i="2" l="1"/>
  <c r="C23" i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B4" i="2"/>
  <c r="C4" i="2" l="1"/>
  <c r="D4" i="2"/>
  <c r="C50" i="1"/>
  <c r="B5" i="2"/>
  <c r="C5" i="2" l="1"/>
  <c r="D5" i="2"/>
  <c r="B6" i="2"/>
  <c r="B7" i="2" s="1"/>
  <c r="C7" i="2" l="1"/>
  <c r="D7" i="2"/>
  <c r="D6" i="2"/>
  <c r="C6" i="2"/>
  <c r="B23" i="1"/>
  <c r="B8" i="2"/>
  <c r="B24" i="1"/>
  <c r="C8" i="2" l="1"/>
  <c r="D8" i="2"/>
  <c r="B9" i="2"/>
  <c r="B25" i="1"/>
  <c r="C9" i="2" l="1"/>
  <c r="D9" i="2"/>
  <c r="B10" i="2"/>
  <c r="B26" i="1"/>
  <c r="D10" i="2" l="1"/>
  <c r="C10" i="2"/>
  <c r="B11" i="2"/>
  <c r="B27" i="1"/>
  <c r="C11" i="2" l="1"/>
  <c r="D11" i="2"/>
  <c r="B12" i="2"/>
  <c r="B28" i="1"/>
  <c r="C12" i="2" l="1"/>
  <c r="D12" i="2"/>
  <c r="B13" i="2"/>
  <c r="B29" i="1"/>
  <c r="C13" i="2" l="1"/>
  <c r="D13" i="2"/>
  <c r="B14" i="2"/>
  <c r="B30" i="1"/>
  <c r="D14" i="2" l="1"/>
  <c r="C14" i="2"/>
  <c r="B15" i="2"/>
  <c r="B31" i="1"/>
  <c r="C15" i="2" l="1"/>
  <c r="D15" i="2"/>
  <c r="B16" i="2"/>
  <c r="B32" i="1"/>
  <c r="C16" i="2" l="1"/>
  <c r="D16" i="2"/>
  <c r="B17" i="2"/>
  <c r="B33" i="1"/>
  <c r="C17" i="2" l="1"/>
  <c r="D17" i="2"/>
  <c r="B18" i="2"/>
  <c r="B34" i="1"/>
  <c r="D18" i="2" l="1"/>
  <c r="C18" i="2"/>
  <c r="B19" i="2"/>
  <c r="B35" i="1"/>
  <c r="C19" i="2" l="1"/>
  <c r="D19" i="2"/>
  <c r="B20" i="2"/>
  <c r="B36" i="1"/>
  <c r="C20" i="2" l="1"/>
  <c r="D20" i="2"/>
  <c r="B21" i="2"/>
  <c r="B37" i="1"/>
  <c r="C21" i="2" l="1"/>
  <c r="D21" i="2"/>
  <c r="B22" i="2"/>
  <c r="B38" i="1"/>
  <c r="D22" i="2" l="1"/>
  <c r="C22" i="2"/>
  <c r="B23" i="2"/>
  <c r="B39" i="1"/>
  <c r="C23" i="2" l="1"/>
  <c r="D23" i="2"/>
  <c r="B24" i="2"/>
  <c r="B40" i="1"/>
  <c r="C24" i="2" l="1"/>
  <c r="D24" i="2"/>
  <c r="B25" i="2"/>
  <c r="B41" i="1"/>
  <c r="E16" i="1" s="1"/>
  <c r="C25" i="2" l="1"/>
  <c r="D25" i="2"/>
  <c r="B26" i="2"/>
  <c r="B42" i="1"/>
  <c r="D26" i="2" l="1"/>
  <c r="C26" i="2"/>
  <c r="B27" i="2"/>
  <c r="B43" i="1"/>
  <c r="C27" i="2" l="1"/>
  <c r="D27" i="2"/>
  <c r="B28" i="2"/>
  <c r="B44" i="1"/>
  <c r="C28" i="2" l="1"/>
  <c r="D28" i="2"/>
  <c r="B29" i="2"/>
  <c r="B45" i="1"/>
  <c r="C29" i="2" l="1"/>
  <c r="D29" i="2"/>
  <c r="B30" i="2"/>
  <c r="B46" i="1"/>
  <c r="D30" i="2" l="1"/>
  <c r="C30" i="2"/>
  <c r="B31" i="2"/>
  <c r="B47" i="1"/>
  <c r="C31" i="2" l="1"/>
  <c r="D31" i="2"/>
  <c r="B32" i="2"/>
  <c r="B48" i="1"/>
  <c r="C32" i="2" l="1"/>
  <c r="C33" i="2" s="1"/>
  <c r="D32" i="2"/>
  <c r="D33" i="2" s="1"/>
  <c r="D9" i="1" s="1"/>
  <c r="B49" i="1"/>
  <c r="B50" i="1" s="1"/>
  <c r="B33" i="2"/>
</calcChain>
</file>

<file path=xl/sharedStrings.xml><?xml version="1.0" encoding="utf-8"?>
<sst xmlns="http://schemas.openxmlformats.org/spreadsheetml/2006/main" count="53" uniqueCount="47">
  <si>
    <r>
      <rPr>
        <b/>
        <sz val="14.5"/>
        <rFont val="Calibri"/>
      </rPr>
      <t>CARBON SAVINGS</t>
    </r>
  </si>
  <si>
    <r>
      <rPr>
        <b/>
        <sz val="13"/>
        <rFont val="Calibri"/>
      </rPr>
      <t>PV versus Trees</t>
    </r>
  </si>
  <si>
    <r>
      <rPr>
        <sz val="9.5"/>
        <rFont val="Calibri"/>
      </rPr>
      <t>Acres</t>
    </r>
  </si>
  <si>
    <t>Yr</t>
  </si>
  <si>
    <t>kWh</t>
  </si>
  <si>
    <t>lbs</t>
  </si>
  <si>
    <t xml:space="preserve">Annual PV Production Decline </t>
  </si>
  <si>
    <t>Annual Tree Growth Rate assumption</t>
  </si>
  <si>
    <r>
      <rPr>
        <b/>
        <sz val="11"/>
        <color rgb="FF000000"/>
        <rFont val="Calibri"/>
        <family val="2"/>
      </rPr>
      <t>PV</t>
    </r>
    <r>
      <rPr>
        <sz val="11"/>
        <color rgb="FF000000"/>
        <rFont val="Calibri"/>
        <family val="2"/>
      </rPr>
      <t xml:space="preserve"> - Tons of Carbon Avoided</t>
    </r>
  </si>
  <si>
    <r>
      <rPr>
        <b/>
        <sz val="11"/>
        <color rgb="FF000000"/>
        <rFont val="Calibri"/>
        <family val="2"/>
      </rPr>
      <t>Trees</t>
    </r>
    <r>
      <rPr>
        <sz val="11"/>
        <color rgb="FF000000"/>
        <rFont val="Calibri"/>
        <family val="2"/>
      </rPr>
      <t xml:space="preserve"> - Tons of Carbon Sequestered</t>
    </r>
  </si>
  <si>
    <t>Carbon Savings Compared</t>
  </si>
  <si>
    <t>AC Size of Project</t>
  </si>
  <si>
    <t>First year kWh Production of Project</t>
  </si>
  <si>
    <t>Tree Acreage Cleared for Project</t>
  </si>
  <si>
    <t>Total</t>
  </si>
  <si>
    <t>Grams per lb</t>
  </si>
  <si>
    <t>Carbon Lbs/kWh</t>
  </si>
  <si>
    <r>
      <rPr>
        <b/>
        <sz val="11"/>
        <color rgb="FF000000"/>
        <rFont val="Calibri"/>
        <family val="2"/>
      </rPr>
      <t>PV</t>
    </r>
    <r>
      <rPr>
        <sz val="11"/>
        <color rgb="FF000000"/>
        <rFont val="Calibri"/>
        <family val="2"/>
      </rPr>
      <t xml:space="preserve"> - Tons of Carbon Avoided </t>
    </r>
    <r>
      <rPr>
        <i/>
        <sz val="11"/>
        <color rgb="FF000000"/>
        <rFont val="Calibri"/>
        <family val="2"/>
      </rPr>
      <t>Net of Fabrication and Construction</t>
    </r>
  </si>
  <si>
    <t>Notes</t>
  </si>
  <si>
    <t>Tons of Carbon Attributed to PV Array Manufacturing and Construction</t>
  </si>
  <si>
    <t>kWh Produced by Project</t>
  </si>
  <si>
    <t>Carbon Emissions, in Tons, Attributed to Manufacturing of project Equipment and Project Construction</t>
  </si>
  <si>
    <t>Grams of Carbon Emitted during Solar Panel Manufacturing Process in units of per kWh of energy produced by array over 30 yr life</t>
  </si>
  <si>
    <t>ISO NE Carbon at the Margin 2019</t>
  </si>
  <si>
    <t>LMU lbs/kWh</t>
  </si>
  <si>
    <t>Millions of Acres of Forest</t>
  </si>
  <si>
    <t>https://fpr.vermont.gov/sites/fpr/files/Forest_and_Forestry/The_Forest_Ecosystem/Library/Forest%20Carbon%20Inventory%20_Mar%202017_final.pdf</t>
  </si>
  <si>
    <t>Carbon Absorbtion by VT Forests (above ground biomass)</t>
  </si>
  <si>
    <t>MMTCO2e</t>
  </si>
  <si>
    <t>Units</t>
  </si>
  <si>
    <t>US Tons</t>
  </si>
  <si>
    <t>Absorbtion per VT Forest Acre</t>
  </si>
  <si>
    <t>PV Carbon Savings (ISO NE Control Area)</t>
  </si>
  <si>
    <t>Tree Carbon Savings Per Year (VT)</t>
  </si>
  <si>
    <t>Lbs</t>
  </si>
  <si>
    <t>PV Carbon Savings based on 2019 emissions profile of ISO NE emitting LMUs.</t>
  </si>
  <si>
    <t>Other Sources of Info</t>
  </si>
  <si>
    <t>https:/ / www.epa.gov/ energy/ greenhouse-gas-equivalencies-calculator</t>
  </si>
  <si>
    <t>Tree Carbon Savings Based on 2016 Vermont Forest Cover and CO2 absorbtion rates.</t>
  </si>
  <si>
    <t>See pg 33 at https://www.iso-ne.com/static-assets/documents/2021/03/2019_air_emissions_report.pdf</t>
  </si>
  <si>
    <t>See Pgs 2-3 at https://fpr.vermont.gov/sites/fpr/files/Forest_and_Forestry/The_Forest_Ecosystem/Library/Forest%20Carbon%20Inventory%20_Mar%202017_final.pdf</t>
  </si>
  <si>
    <t>PV Manufacturer and construction carbon effects 'paid off' part way through year 3</t>
  </si>
  <si>
    <t>NREL estimated that solar power produces lifetime emissions of 40g CO2 equivalent per kilowatt-hour. Lifetime emissions means from raw material extraction, through production, transportation, construction, decomissioning and disposal. A study published by Nature Energy was more optimistic, with estimated emissions below 21 g CO2 eq / kWh. Using the Nature Energy figure would make the the PV vs Tree comparison even more lopsided in favor of PV.</t>
  </si>
  <si>
    <t>https://www.nrel.gov/docs/fy13osti/56487.pdf</t>
  </si>
  <si>
    <t>Multiple of Carbon Savings over 30 YR Timeframe by Clearing a Treed Site in VT to do PV vs Leaving Trees and Not Doing PV</t>
  </si>
  <si>
    <t>500KW</t>
  </si>
  <si>
    <t>Insert Values in Red Text Cells For Your Proposed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</si>
</sst>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.0"/>
    <numFmt numFmtId="171" formatCode="_(* #,##0.0_);_(* \(#,##0.0\);_(* &quot;-&quot;??_);_(@_)"/>
  </numFmts>
  <fonts count="26" x14ac:knownFonts="1">
    <font>
      <sz val="11"/>
      <color rgb="FF000000"/>
      <name val="Calibri"/>
    </font>
    <font>
      <b/>
      <sz val="14.5"/>
      <color rgb="FF000000"/>
      <name val="Calibri"/>
    </font>
    <font>
      <b/>
      <sz val="13"/>
      <color rgb="FF000000"/>
      <name val="Calibri"/>
    </font>
    <font>
      <b/>
      <sz val="9"/>
      <color rgb="FF000000"/>
      <name val="Calibri"/>
    </font>
    <font>
      <sz val="9.5"/>
      <color rgb="FF000000"/>
      <name val="Calibri"/>
    </font>
    <font>
      <sz val="11"/>
      <color rgb="FF000000"/>
      <name val="Calibri"/>
    </font>
    <font>
      <b/>
      <sz val="14.5"/>
      <name val="Calibri"/>
    </font>
    <font>
      <b/>
      <sz val="13"/>
      <name val="Calibri"/>
    </font>
    <font>
      <sz val="9.5"/>
      <name val="Calibri"/>
    </font>
    <font>
      <sz val="8"/>
      <name val="Calibri"/>
    </font>
    <font>
      <sz val="9"/>
      <color rgb="FF000000"/>
      <name val="Calibri"/>
      <family val="2"/>
    </font>
    <font>
      <sz val="9.5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9.5"/>
      <color rgb="FF000000"/>
      <name val="Calibri"/>
      <family val="2"/>
    </font>
    <font>
      <b/>
      <sz val="9"/>
      <color rgb="FF000000"/>
      <name val="Calibri"/>
      <family val="2"/>
    </font>
    <font>
      <b/>
      <i/>
      <sz val="9"/>
      <color rgb="FF000000"/>
      <name val="Calibri"/>
      <family val="2"/>
    </font>
    <font>
      <sz val="9"/>
      <color rgb="FF424242"/>
      <name val="Calibri"/>
      <family val="2"/>
      <scheme val="minor"/>
    </font>
    <font>
      <i/>
      <sz val="11"/>
      <color rgb="FF000000"/>
      <name val="Calibri"/>
      <family val="2"/>
    </font>
    <font>
      <b/>
      <i/>
      <sz val="9"/>
      <name val="Calibri"/>
      <family val="2"/>
    </font>
    <font>
      <b/>
      <sz val="9"/>
      <color rgb="FF424242"/>
      <name val="Calibri"/>
      <family val="2"/>
      <scheme val="minor"/>
    </font>
    <font>
      <sz val="11"/>
      <color rgb="FFFF0000"/>
      <name val="Calibri"/>
      <family val="2"/>
    </font>
    <font>
      <b/>
      <sz val="9"/>
      <name val="Calibri"/>
      <family val="2"/>
    </font>
    <font>
      <u/>
      <sz val="11"/>
      <color theme="10"/>
      <name val="Calibri"/>
      <family val="2"/>
    </font>
    <font>
      <sz val="11"/>
      <color rgb="FF424242"/>
      <name val="Calibri"/>
      <family val="2"/>
      <scheme val="minor"/>
    </font>
    <font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105">
    <xf numFmtId="0" fontId="0" fillId="0" borderId="0" xfId="0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1" xfId="0" applyBorder="1" applyAlignment="1">
      <alignment horizontal="center" wrapText="1"/>
    </xf>
    <xf numFmtId="0" fontId="8" fillId="0" borderId="2" xfId="0" applyFont="1" applyBorder="1" applyAlignment="1">
      <alignment horizontal="right" vertical="center" wrapText="1" indent="5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left" vertical="top"/>
    </xf>
    <xf numFmtId="3" fontId="0" fillId="0" borderId="0" xfId="0" applyNumberFormat="1"/>
    <xf numFmtId="10" fontId="0" fillId="0" borderId="0" xfId="0" applyNumberFormat="1"/>
    <xf numFmtId="164" fontId="0" fillId="0" borderId="0" xfId="1" applyNumberFormat="1" applyFont="1"/>
    <xf numFmtId="0" fontId="13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13" xfId="0" applyNumberFormat="1" applyBorder="1" applyAlignment="1">
      <alignment horizontal="center"/>
    </xf>
    <xf numFmtId="164" fontId="0" fillId="0" borderId="13" xfId="1" applyNumberFormat="1" applyFont="1" applyBorder="1"/>
    <xf numFmtId="0" fontId="13" fillId="0" borderId="0" xfId="0" applyFont="1"/>
    <xf numFmtId="0" fontId="13" fillId="0" borderId="0" xfId="0" applyFont="1" applyAlignment="1">
      <alignment horizontal="right"/>
    </xf>
    <xf numFmtId="3" fontId="0" fillId="0" borderId="0" xfId="0" applyNumberFormat="1" applyAlignment="1">
      <alignment horizontal="center"/>
    </xf>
    <xf numFmtId="0" fontId="12" fillId="2" borderId="0" xfId="0" applyFont="1" applyFill="1"/>
    <xf numFmtId="0" fontId="19" fillId="0" borderId="0" xfId="0" applyFont="1" applyAlignment="1">
      <alignment horizontal="right" vertical="top"/>
    </xf>
    <xf numFmtId="0" fontId="0" fillId="0" borderId="0" xfId="0" applyAlignment="1">
      <alignment wrapText="1"/>
    </xf>
    <xf numFmtId="9" fontId="0" fillId="0" borderId="0" xfId="0" applyNumberFormat="1"/>
    <xf numFmtId="0" fontId="3" fillId="2" borderId="4" xfId="0" applyFont="1" applyFill="1" applyBorder="1" applyAlignment="1">
      <alignment vertical="center" wrapText="1"/>
    </xf>
    <xf numFmtId="2" fontId="10" fillId="0" borderId="4" xfId="0" applyNumberFormat="1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top"/>
    </xf>
    <xf numFmtId="165" fontId="0" fillId="0" borderId="0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14" fillId="0" borderId="9" xfId="0" applyFont="1" applyBorder="1" applyAlignment="1">
      <alignment horizontal="right" vertical="top"/>
    </xf>
    <xf numFmtId="2" fontId="0" fillId="3" borderId="12" xfId="1" applyNumberFormat="1" applyFon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right" vertical="top"/>
    </xf>
    <xf numFmtId="0" fontId="15" fillId="2" borderId="6" xfId="0" applyFont="1" applyFill="1" applyBorder="1" applyAlignment="1">
      <alignment horizontal="right" vertical="top"/>
    </xf>
    <xf numFmtId="0" fontId="15" fillId="2" borderId="7" xfId="0" applyFont="1" applyFill="1" applyBorder="1" applyAlignment="1">
      <alignment horizontal="right" vertical="top"/>
    </xf>
    <xf numFmtId="0" fontId="15" fillId="2" borderId="8" xfId="0" applyFont="1" applyFill="1" applyBorder="1" applyAlignment="1">
      <alignment horizontal="right" vertical="top"/>
    </xf>
    <xf numFmtId="0" fontId="15" fillId="2" borderId="9" xfId="0" applyFont="1" applyFill="1" applyBorder="1" applyAlignment="1">
      <alignment horizontal="right" vertical="top"/>
    </xf>
    <xf numFmtId="0" fontId="15" fillId="2" borderId="10" xfId="0" applyFont="1" applyFill="1" applyBorder="1" applyAlignment="1">
      <alignment horizontal="right" vertical="top"/>
    </xf>
    <xf numFmtId="0" fontId="3" fillId="2" borderId="4" xfId="0" applyFont="1" applyFill="1" applyBorder="1" applyAlignment="1">
      <alignment horizontal="left" vertical="center" wrapText="1" indent="3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0" fontId="4" fillId="0" borderId="7" xfId="2" applyNumberFormat="1" applyFont="1" applyBorder="1" applyAlignment="1">
      <alignment horizontal="center" vertical="top"/>
    </xf>
    <xf numFmtId="10" fontId="4" fillId="0" borderId="8" xfId="2" applyNumberFormat="1" applyFont="1" applyBorder="1" applyAlignment="1">
      <alignment horizontal="center" vertical="top"/>
    </xf>
    <xf numFmtId="9" fontId="4" fillId="0" borderId="9" xfId="2" applyFont="1" applyBorder="1" applyAlignment="1">
      <alignment horizontal="center" vertical="top"/>
    </xf>
    <xf numFmtId="9" fontId="4" fillId="0" borderId="10" xfId="2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7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7" fillId="0" borderId="0" xfId="0" applyFont="1" applyAlignment="1">
      <alignment horizontal="left"/>
    </xf>
    <xf numFmtId="0" fontId="12" fillId="0" borderId="0" xfId="0" applyFont="1" applyFill="1"/>
    <xf numFmtId="171" fontId="0" fillId="0" borderId="0" xfId="1" applyNumberFormat="1" applyFont="1"/>
    <xf numFmtId="3" fontId="21" fillId="0" borderId="8" xfId="1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0" fillId="4" borderId="0" xfId="0" applyFont="1" applyFill="1" applyAlignment="1">
      <alignment horizontal="center" wrapText="1"/>
    </xf>
    <xf numFmtId="0" fontId="12" fillId="4" borderId="1" xfId="0" applyFont="1" applyFill="1" applyBorder="1"/>
    <xf numFmtId="0" fontId="0" fillId="0" borderId="3" xfId="0" applyBorder="1" applyAlignment="1">
      <alignment horizontal="left"/>
    </xf>
    <xf numFmtId="0" fontId="22" fillId="2" borderId="4" xfId="0" applyFont="1" applyFill="1" applyBorder="1" applyAlignment="1">
      <alignment horizontal="left" vertical="center" wrapText="1" indent="3"/>
    </xf>
    <xf numFmtId="0" fontId="12" fillId="0" borderId="0" xfId="0" applyFont="1" applyAlignment="1">
      <alignment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0" xfId="3"/>
    <xf numFmtId="0" fontId="12" fillId="0" borderId="0" xfId="0" applyFont="1" applyAlignment="1">
      <alignment horizontal="left" wrapText="1"/>
    </xf>
    <xf numFmtId="0" fontId="2" fillId="0" borderId="0" xfId="0" applyFont="1" applyAlignment="1">
      <alignment horizontal="center" vertical="top"/>
    </xf>
    <xf numFmtId="0" fontId="1" fillId="5" borderId="0" xfId="0" applyFont="1" applyFill="1" applyAlignment="1">
      <alignment horizontal="center" vertical="top"/>
    </xf>
    <xf numFmtId="0" fontId="12" fillId="2" borderId="5" xfId="0" applyFont="1" applyFill="1" applyBorder="1" applyAlignment="1">
      <alignment horizontal="center" wrapText="1"/>
    </xf>
    <xf numFmtId="0" fontId="12" fillId="2" borderId="11" xfId="0" applyFont="1" applyFill="1" applyBorder="1" applyAlignment="1">
      <alignment horizontal="center" wrapText="1"/>
    </xf>
    <xf numFmtId="0" fontId="12" fillId="2" borderId="6" xfId="0" applyFont="1" applyFill="1" applyBorder="1" applyAlignment="1">
      <alignment horizontal="center" wrapText="1"/>
    </xf>
    <xf numFmtId="0" fontId="12" fillId="2" borderId="7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center" wrapText="1"/>
    </xf>
    <xf numFmtId="0" fontId="12" fillId="2" borderId="8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9" xfId="0" applyFont="1" applyBorder="1" applyAlignment="1">
      <alignment horizontal="left" wrapText="1"/>
    </xf>
    <xf numFmtId="0" fontId="17" fillId="0" borderId="12" xfId="0" applyFont="1" applyBorder="1" applyAlignment="1">
      <alignment horizontal="left" wrapText="1"/>
    </xf>
    <xf numFmtId="0" fontId="17" fillId="0" borderId="10" xfId="0" applyFont="1" applyBorder="1" applyAlignment="1">
      <alignment horizontal="left" wrapText="1"/>
    </xf>
    <xf numFmtId="0" fontId="24" fillId="0" borderId="0" xfId="0" applyFont="1" applyAlignment="1">
      <alignment horizontal="center" wrapText="1"/>
    </xf>
    <xf numFmtId="0" fontId="12" fillId="2" borderId="0" xfId="0" applyFont="1" applyFill="1" applyAlignment="1">
      <alignment horizontal="center"/>
    </xf>
    <xf numFmtId="0" fontId="25" fillId="0" borderId="2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21" fillId="0" borderId="0" xfId="0" applyFont="1"/>
    <xf numFmtId="0" fontId="12" fillId="0" borderId="0" xfId="0" applyFont="1" applyFill="1" applyBorder="1" applyAlignment="1">
      <alignment wrapText="1"/>
    </xf>
    <xf numFmtId="2" fontId="0" fillId="0" borderId="0" xfId="0" applyNumberFormat="1" applyFill="1" applyBorder="1" applyAlignment="1"/>
    <xf numFmtId="0" fontId="12" fillId="3" borderId="15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2" fontId="13" fillId="0" borderId="20" xfId="0" applyNumberFormat="1" applyFont="1" applyBorder="1" applyAlignment="1">
      <alignment horizontal="center"/>
    </xf>
    <xf numFmtId="2" fontId="13" fillId="0" borderId="21" xfId="0" applyNumberFormat="1" applyFont="1" applyBorder="1" applyAlignment="1">
      <alignment horizontal="center"/>
    </xf>
    <xf numFmtId="2" fontId="13" fillId="0" borderId="22" xfId="0" applyNumberFormat="1" applyFont="1" applyBorder="1" applyAlignment="1">
      <alignment horizont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527050</xdr:colOff>
      <xdr:row>22</xdr:row>
      <xdr:rowOff>65732</xdr:rowOff>
    </xdr:from>
    <xdr:to>
      <xdr:col>11</xdr:col>
      <xdr:colOff>335707</xdr:colOff>
      <xdr:row>35</xdr:row>
      <xdr:rowOff>15413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5E1571-1F23-41CD-8524-7E6FB95FB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18150" y="5152082"/>
          <a:ext cx="4310807" cy="235633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74766</xdr:rowOff>
    </xdr:from>
    <xdr:to>
      <xdr:col>18</xdr:col>
      <xdr:colOff>8159</xdr:colOff>
      <xdr:row>20</xdr:row>
      <xdr:rowOff>148944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250CFE7-4942-4D6F-B7CE-1AD0CE8CC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83650" y="2030566"/>
          <a:ext cx="4884959" cy="2836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13</xdr:row>
      <xdr:rowOff>67375</xdr:rowOff>
    </xdr:from>
    <xdr:to>
      <xdr:col>15</xdr:col>
      <xdr:colOff>487740</xdr:colOff>
      <xdr:row>35</xdr:row>
      <xdr:rowOff>113543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6F31FA-634C-433B-985D-770676AEF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2277175"/>
          <a:ext cx="6545640" cy="4097468"/>
        </a:xfrm>
        <a:prstGeom prst="rect">
          <a:avLst/>
        </a:prstGeom>
      </xdr:spPr>
    </xdr:pic>
    <xdr:clientData/>
  </xdr:twoCellAnchor>
  <xdr:twoCellAnchor editAs="oneCell">
    <xdr:from>
      <xdr:col>4</xdr:col>
      <xdr:colOff>558800</xdr:colOff>
      <xdr:row>2</xdr:row>
      <xdr:rowOff>41571</xdr:rowOff>
    </xdr:from>
    <xdr:to>
      <xdr:col>12</xdr:col>
      <xdr:colOff>176502</xdr:colOff>
      <xdr:row>13</xdr:row>
      <xdr:rowOff>50158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FCF32B-5ABC-4E6B-8573-36F10950B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75150" y="225721"/>
          <a:ext cx="4494502" cy="2218387"/>
        </a:xfrm>
        <a:prstGeom prst="rect">
          <a:avLst/>
        </a:prstGeom>
      </xdr:spPr>
    </xdr:pic>
    <xdr:clientData/>
  </xdr:twoCellAnchor>
  <xdr:twoCellAnchor editAs="oneCell">
    <xdr:from>
      <xdr:col>5</xdr:col>
      <xdr:colOff>450850</xdr:colOff>
      <xdr:row>36</xdr:row>
      <xdr:rowOff>77718</xdr:rowOff>
    </xdr:from>
    <xdr:to>
      <xdr:col>13</xdr:col>
      <xdr:colOff>584200</xdr:colOff>
      <xdr:row>57</xdr:row>
      <xdr:rowOff>176402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2B9F4F7-E217-45D3-B434-36DD1B906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76800" y="6522968"/>
          <a:ext cx="5010150" cy="39658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fpr.vermont.gov/sites/fpr/files/Forest_and_Forestry/The_Forest_Ecosystem/Library/Forest%20Carbon%20Inventory%20_Mar%202017_fin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workbookViewId="0">
      <selection activeCell="F6" sqref="F6"/>
    </sheetView>
  </sheetViews>
  <sheetFormatPr defaultRowHeight="14.5" x14ac:dyDescent="0.35"/>
  <cols>
    <col min="1" max="1" width="16.54296875" customWidth="1"/>
    <col min="2" max="2" width="16.453125" customWidth="1"/>
    <col min="3" max="3" width="18.90625" customWidth="1"/>
    <col min="4" max="4" width="18.7265625" customWidth="1"/>
    <col min="5" max="5" width="11.453125" customWidth="1"/>
  </cols>
  <sheetData>
    <row r="1" spans="1:7" ht="19" x14ac:dyDescent="0.35">
      <c r="A1" s="73" t="s">
        <v>0</v>
      </c>
      <c r="B1" s="73"/>
      <c r="C1" s="73"/>
      <c r="D1" s="73"/>
    </row>
    <row r="2" spans="1:7" ht="17" x14ac:dyDescent="0.35">
      <c r="A2" s="72" t="s">
        <v>1</v>
      </c>
      <c r="B2" s="72"/>
      <c r="C2" s="72"/>
      <c r="D2" s="72"/>
    </row>
    <row r="4" spans="1:7" ht="26" customHeight="1" x14ac:dyDescent="0.35">
      <c r="A4" s="69" t="s">
        <v>32</v>
      </c>
      <c r="B4" s="49"/>
      <c r="C4" s="67" t="s">
        <v>33</v>
      </c>
      <c r="D4" s="47"/>
    </row>
    <row r="5" spans="1:7" ht="24.5" customHeight="1" x14ac:dyDescent="0.35">
      <c r="A5" s="7" t="s">
        <v>4</v>
      </c>
      <c r="B5" s="4" t="s">
        <v>5</v>
      </c>
      <c r="C5" s="5" t="s">
        <v>2</v>
      </c>
      <c r="D5" s="8" t="s">
        <v>5</v>
      </c>
      <c r="F5" s="90" t="s">
        <v>46</v>
      </c>
    </row>
    <row r="6" spans="1:7" x14ac:dyDescent="0.35">
      <c r="A6" s="6">
        <v>1</v>
      </c>
      <c r="B6" s="88">
        <f>'Array Related Carbon'!J37</f>
        <v>0.97</v>
      </c>
      <c r="C6" s="3">
        <v>1</v>
      </c>
      <c r="D6" s="89">
        <f>'Vermont Forest Info'!C7</f>
        <v>1460</v>
      </c>
    </row>
    <row r="8" spans="1:7" ht="45" customHeight="1" x14ac:dyDescent="0.35">
      <c r="A8" s="48" t="s">
        <v>6</v>
      </c>
      <c r="B8" s="49"/>
      <c r="D8" s="27" t="s">
        <v>19</v>
      </c>
    </row>
    <row r="9" spans="1:7" x14ac:dyDescent="0.35">
      <c r="A9" s="50">
        <v>5.0000000000000001E-3</v>
      </c>
      <c r="B9" s="51"/>
      <c r="D9" s="28">
        <f>'Array Related Carbon'!D33</f>
        <v>1042.8278227856958</v>
      </c>
      <c r="E9" s="25"/>
    </row>
    <row r="10" spans="1:7" x14ac:dyDescent="0.35">
      <c r="A10" s="48" t="s">
        <v>7</v>
      </c>
      <c r="B10" s="49"/>
      <c r="D10" s="26"/>
      <c r="E10" s="14"/>
      <c r="F10" s="14"/>
      <c r="G10" s="14"/>
    </row>
    <row r="11" spans="1:7" ht="15" thickBot="1" x14ac:dyDescent="0.4">
      <c r="A11" s="52">
        <v>0.02</v>
      </c>
      <c r="B11" s="53"/>
      <c r="D11" s="14"/>
    </row>
    <row r="12" spans="1:7" x14ac:dyDescent="0.35">
      <c r="A12" s="1"/>
      <c r="D12" s="14"/>
      <c r="E12" s="93" t="s">
        <v>44</v>
      </c>
      <c r="F12" s="94"/>
      <c r="G12" s="95"/>
    </row>
    <row r="13" spans="1:7" x14ac:dyDescent="0.35">
      <c r="A13" s="41" t="s">
        <v>11</v>
      </c>
      <c r="B13" s="42"/>
      <c r="C13" s="63" t="s">
        <v>45</v>
      </c>
      <c r="D13" s="14"/>
      <c r="E13" s="96"/>
      <c r="F13" s="97"/>
      <c r="G13" s="98"/>
    </row>
    <row r="14" spans="1:7" x14ac:dyDescent="0.35">
      <c r="A14" s="43" t="s">
        <v>12</v>
      </c>
      <c r="B14" s="44"/>
      <c r="C14" s="61">
        <v>847000</v>
      </c>
      <c r="E14" s="96"/>
      <c r="F14" s="97"/>
      <c r="G14" s="98"/>
    </row>
    <row r="15" spans="1:7" x14ac:dyDescent="0.35">
      <c r="A15" s="45" t="s">
        <v>13</v>
      </c>
      <c r="B15" s="46"/>
      <c r="C15" s="62">
        <v>6</v>
      </c>
      <c r="E15" s="99"/>
      <c r="F15" s="100"/>
      <c r="G15" s="101"/>
    </row>
    <row r="16" spans="1:7" ht="15" thickBot="1" x14ac:dyDescent="0.4">
      <c r="A16" s="12"/>
      <c r="E16" s="102">
        <f>B41/C41</f>
        <v>55.697041504651047</v>
      </c>
      <c r="F16" s="103"/>
      <c r="G16" s="104"/>
    </row>
    <row r="18" spans="1:7" ht="14.5" customHeight="1" x14ac:dyDescent="0.35">
      <c r="A18" s="39" t="s">
        <v>10</v>
      </c>
      <c r="B18" s="40"/>
      <c r="C18" s="40"/>
    </row>
    <row r="19" spans="1:7" ht="58" x14ac:dyDescent="0.35">
      <c r="A19" s="29" t="s">
        <v>3</v>
      </c>
      <c r="B19" s="30" t="s">
        <v>17</v>
      </c>
      <c r="C19" s="31" t="s">
        <v>9</v>
      </c>
    </row>
    <row r="20" spans="1:7" x14ac:dyDescent="0.35">
      <c r="A20" s="32">
        <v>1</v>
      </c>
      <c r="B20" s="33">
        <v>0</v>
      </c>
      <c r="C20" s="34">
        <f>C15*D6/2000</f>
        <v>4.38</v>
      </c>
    </row>
    <row r="21" spans="1:7" ht="14.5" customHeight="1" x14ac:dyDescent="0.35">
      <c r="A21" s="32">
        <v>2</v>
      </c>
      <c r="B21" s="33">
        <v>0</v>
      </c>
      <c r="C21" s="34">
        <f>C20*(1+A$11)</f>
        <v>4.4676</v>
      </c>
      <c r="E21" s="91"/>
      <c r="F21" s="91"/>
      <c r="G21" s="91"/>
    </row>
    <row r="22" spans="1:7" x14ac:dyDescent="0.35">
      <c r="A22" s="32">
        <v>3</v>
      </c>
      <c r="B22" s="33">
        <v>65.3</v>
      </c>
      <c r="C22" s="34">
        <f t="shared" ref="C22:C49" si="0">C21*(1+A$11)</f>
        <v>4.5569519999999999</v>
      </c>
      <c r="E22" s="91"/>
      <c r="F22" s="91"/>
      <c r="G22" s="91"/>
    </row>
    <row r="23" spans="1:7" x14ac:dyDescent="0.35">
      <c r="A23" s="32">
        <v>4</v>
      </c>
      <c r="B23" s="33">
        <f>'Array Related Carbon'!B6*B$6/2000</f>
        <v>404.663833275625</v>
      </c>
      <c r="C23" s="34">
        <f t="shared" si="0"/>
        <v>4.6480910399999997</v>
      </c>
      <c r="E23" s="91"/>
      <c r="F23" s="91"/>
      <c r="G23" s="91"/>
    </row>
    <row r="24" spans="1:7" x14ac:dyDescent="0.35">
      <c r="A24" s="32">
        <v>5</v>
      </c>
      <c r="B24" s="33">
        <f>'Array Related Carbon'!B7*B$6/2000</f>
        <v>402.64051410924691</v>
      </c>
      <c r="C24" s="34">
        <f t="shared" si="0"/>
        <v>4.7410528608</v>
      </c>
      <c r="E24" s="91"/>
      <c r="F24" s="91"/>
      <c r="G24" s="91"/>
    </row>
    <row r="25" spans="1:7" x14ac:dyDescent="0.35">
      <c r="A25" s="32">
        <v>6</v>
      </c>
      <c r="B25" s="33">
        <f>'Array Related Carbon'!B8*B$6/2000</f>
        <v>400.62731153870067</v>
      </c>
      <c r="C25" s="34">
        <f t="shared" si="0"/>
        <v>4.8358739180160004</v>
      </c>
      <c r="E25" s="92"/>
      <c r="F25" s="92"/>
      <c r="G25" s="92"/>
    </row>
    <row r="26" spans="1:7" x14ac:dyDescent="0.35">
      <c r="A26" s="32">
        <v>7</v>
      </c>
      <c r="B26" s="33">
        <f>'Array Related Carbon'!B9*B$6/2000</f>
        <v>398.62417498100717</v>
      </c>
      <c r="C26" s="34">
        <f t="shared" si="0"/>
        <v>4.9325913963763206</v>
      </c>
    </row>
    <row r="27" spans="1:7" x14ac:dyDescent="0.35">
      <c r="A27" s="32">
        <v>8</v>
      </c>
      <c r="B27" s="33">
        <f>'Array Related Carbon'!B10*B$6/2000</f>
        <v>396.63105410610211</v>
      </c>
      <c r="C27" s="34">
        <f t="shared" si="0"/>
        <v>5.0312432243038474</v>
      </c>
    </row>
    <row r="28" spans="1:7" x14ac:dyDescent="0.35">
      <c r="A28" s="32">
        <v>9</v>
      </c>
      <c r="B28" s="33">
        <f>'Array Related Carbon'!B11*B$6/2000</f>
        <v>394.6478988355716</v>
      </c>
      <c r="C28" s="34">
        <f t="shared" si="0"/>
        <v>5.1318680887899246</v>
      </c>
    </row>
    <row r="29" spans="1:7" x14ac:dyDescent="0.35">
      <c r="A29" s="32">
        <v>10</v>
      </c>
      <c r="B29" s="33">
        <f>'Array Related Carbon'!B12*B$6/2000</f>
        <v>392.67465934139369</v>
      </c>
      <c r="C29" s="34">
        <f t="shared" si="0"/>
        <v>5.2345054505657229</v>
      </c>
    </row>
    <row r="30" spans="1:7" x14ac:dyDescent="0.35">
      <c r="A30" s="32">
        <v>11</v>
      </c>
      <c r="B30" s="33">
        <f>'Array Related Carbon'!B13*B$6/2000</f>
        <v>390.71128604468674</v>
      </c>
      <c r="C30" s="34">
        <f t="shared" si="0"/>
        <v>5.3391955595770373</v>
      </c>
    </row>
    <row r="31" spans="1:7" x14ac:dyDescent="0.35">
      <c r="A31" s="32">
        <v>12</v>
      </c>
      <c r="B31" s="33">
        <f>'Array Related Carbon'!B14*B$6/2000</f>
        <v>388.75772961446336</v>
      </c>
      <c r="C31" s="34">
        <f t="shared" si="0"/>
        <v>5.4459794707685782</v>
      </c>
    </row>
    <row r="32" spans="1:7" x14ac:dyDescent="0.35">
      <c r="A32" s="32">
        <v>13</v>
      </c>
      <c r="B32" s="33">
        <f>'Array Related Carbon'!B15*B$6/2000</f>
        <v>386.81394096639099</v>
      </c>
      <c r="C32" s="34">
        <f t="shared" si="0"/>
        <v>5.5548990601839501</v>
      </c>
    </row>
    <row r="33" spans="1:3" x14ac:dyDescent="0.35">
      <c r="A33" s="32">
        <v>14</v>
      </c>
      <c r="B33" s="33">
        <f>'Array Related Carbon'!B16*B$6/2000</f>
        <v>384.87987126155906</v>
      </c>
      <c r="C33" s="34">
        <f t="shared" si="0"/>
        <v>5.6659970413876293</v>
      </c>
    </row>
    <row r="34" spans="1:3" x14ac:dyDescent="0.35">
      <c r="A34" s="32">
        <v>15</v>
      </c>
      <c r="B34" s="33">
        <f>'Array Related Carbon'!B17*B$6/2000</f>
        <v>382.95547190525127</v>
      </c>
      <c r="C34" s="34">
        <f t="shared" si="0"/>
        <v>5.7793169822153816</v>
      </c>
    </row>
    <row r="35" spans="1:3" x14ac:dyDescent="0.35">
      <c r="A35" s="32">
        <v>16</v>
      </c>
      <c r="B35" s="33">
        <f>'Array Related Carbon'!B18*B$6/2000</f>
        <v>381.04069454572499</v>
      </c>
      <c r="C35" s="34">
        <f t="shared" si="0"/>
        <v>5.8949033218596893</v>
      </c>
    </row>
    <row r="36" spans="1:3" x14ac:dyDescent="0.35">
      <c r="A36" s="32">
        <v>17</v>
      </c>
      <c r="B36" s="33">
        <f>'Array Related Carbon'!B19*B$6/2000</f>
        <v>379.13549107299639</v>
      </c>
      <c r="C36" s="34">
        <f t="shared" si="0"/>
        <v>6.0128013882968832</v>
      </c>
    </row>
    <row r="37" spans="1:3" x14ac:dyDescent="0.35">
      <c r="A37" s="32">
        <v>18</v>
      </c>
      <c r="B37" s="33">
        <f>'Array Related Carbon'!B20*B$6/2000</f>
        <v>377.23981361763146</v>
      </c>
      <c r="C37" s="34">
        <f t="shared" si="0"/>
        <v>6.1330574160628206</v>
      </c>
    </row>
    <row r="38" spans="1:3" x14ac:dyDescent="0.35">
      <c r="A38" s="32">
        <v>19</v>
      </c>
      <c r="B38" s="33">
        <f>'Array Related Carbon'!B21*B$6/2000</f>
        <v>375.35361454954324</v>
      </c>
      <c r="C38" s="34">
        <f t="shared" si="0"/>
        <v>6.2557185643840771</v>
      </c>
    </row>
    <row r="39" spans="1:3" x14ac:dyDescent="0.35">
      <c r="A39" s="32">
        <v>20</v>
      </c>
      <c r="B39" s="33">
        <f>'Array Related Carbon'!B22*B$6/2000</f>
        <v>373.47684647679557</v>
      </c>
      <c r="C39" s="34">
        <f t="shared" si="0"/>
        <v>6.3808329356717586</v>
      </c>
    </row>
    <row r="40" spans="1:3" x14ac:dyDescent="0.35">
      <c r="A40" s="32">
        <v>21</v>
      </c>
      <c r="B40" s="33">
        <f>'Array Related Carbon'!B23*B$6/2000</f>
        <v>371.60946224441153</v>
      </c>
      <c r="C40" s="34">
        <f t="shared" si="0"/>
        <v>6.5084495943851941</v>
      </c>
    </row>
    <row r="41" spans="1:3" x14ac:dyDescent="0.35">
      <c r="A41" s="32">
        <v>22</v>
      </c>
      <c r="B41" s="33">
        <f>'Array Related Carbon'!B24*B$6/2000</f>
        <v>369.75141493318944</v>
      </c>
      <c r="C41" s="34">
        <f t="shared" si="0"/>
        <v>6.6386185862728979</v>
      </c>
    </row>
    <row r="42" spans="1:3" x14ac:dyDescent="0.35">
      <c r="A42" s="32">
        <v>23</v>
      </c>
      <c r="B42" s="33">
        <f>'Array Related Carbon'!B25*B$6/2000</f>
        <v>367.90265785852353</v>
      </c>
      <c r="C42" s="34">
        <f t="shared" si="0"/>
        <v>6.7713909579983556</v>
      </c>
    </row>
    <row r="43" spans="1:3" x14ac:dyDescent="0.35">
      <c r="A43" s="32">
        <v>24</v>
      </c>
      <c r="B43" s="33">
        <f>'Array Related Carbon'!B26*B$6/2000</f>
        <v>366.06314456923099</v>
      </c>
      <c r="C43" s="34">
        <f t="shared" si="0"/>
        <v>6.9068187771583229</v>
      </c>
    </row>
    <row r="44" spans="1:3" x14ac:dyDescent="0.35">
      <c r="A44" s="32">
        <v>25</v>
      </c>
      <c r="B44" s="33">
        <f>'Array Related Carbon'!B27*B$6/2000</f>
        <v>364.23282884638479</v>
      </c>
      <c r="C44" s="34">
        <f t="shared" si="0"/>
        <v>7.0449551527014895</v>
      </c>
    </row>
    <row r="45" spans="1:3" x14ac:dyDescent="0.35">
      <c r="A45" s="32">
        <v>26</v>
      </c>
      <c r="B45" s="33">
        <f>'Array Related Carbon'!B28*B$6/2000</f>
        <v>362.4116647021529</v>
      </c>
      <c r="C45" s="34">
        <f t="shared" si="0"/>
        <v>7.1858542557555198</v>
      </c>
    </row>
    <row r="46" spans="1:3" x14ac:dyDescent="0.35">
      <c r="A46" s="32">
        <v>27</v>
      </c>
      <c r="B46" s="33">
        <f>'Array Related Carbon'!B29*B$6/2000</f>
        <v>360.59960637864214</v>
      </c>
      <c r="C46" s="34">
        <f t="shared" si="0"/>
        <v>7.32957134087063</v>
      </c>
    </row>
    <row r="47" spans="1:3" x14ac:dyDescent="0.35">
      <c r="A47" s="32">
        <v>28</v>
      </c>
      <c r="B47" s="33">
        <f>'Array Related Carbon'!B30*B$6/2000</f>
        <v>358.79660834674894</v>
      </c>
      <c r="C47" s="34">
        <f t="shared" si="0"/>
        <v>7.4761627676880424</v>
      </c>
    </row>
    <row r="48" spans="1:3" x14ac:dyDescent="0.35">
      <c r="A48" s="32">
        <v>29</v>
      </c>
      <c r="B48" s="33">
        <f>'Array Related Carbon'!B31*B$6/2000</f>
        <v>357.00262530501516</v>
      </c>
      <c r="C48" s="34">
        <f t="shared" si="0"/>
        <v>7.6256860230418031</v>
      </c>
    </row>
    <row r="49" spans="1:12" ht="15" thickBot="1" x14ac:dyDescent="0.4">
      <c r="A49" s="32">
        <v>30</v>
      </c>
      <c r="B49" s="18">
        <f>'Array Related Carbon'!B32*B$6/2000</f>
        <v>355.21761217849007</v>
      </c>
      <c r="C49" s="35">
        <f t="shared" si="0"/>
        <v>7.7781997435026389</v>
      </c>
    </row>
    <row r="50" spans="1:12" ht="15" thickTop="1" x14ac:dyDescent="0.35">
      <c r="A50" s="36" t="s">
        <v>14</v>
      </c>
      <c r="B50" s="37">
        <f>SUM(B20:B49)</f>
        <v>10309.76183160548</v>
      </c>
      <c r="C50" s="38">
        <f>SUM(C20:C49)</f>
        <v>177.68818691863447</v>
      </c>
    </row>
    <row r="52" spans="1:12" x14ac:dyDescent="0.35">
      <c r="A52" s="2"/>
    </row>
    <row r="53" spans="1:12" x14ac:dyDescent="0.35">
      <c r="A53" s="2"/>
    </row>
    <row r="55" spans="1:12" x14ac:dyDescent="0.35">
      <c r="A55" s="24" t="s">
        <v>18</v>
      </c>
    </row>
    <row r="56" spans="1:12" x14ac:dyDescent="0.35">
      <c r="A56" s="20">
        <v>1</v>
      </c>
      <c r="B56" s="9" t="s">
        <v>41</v>
      </c>
    </row>
    <row r="57" spans="1:12" ht="58" customHeight="1" x14ac:dyDescent="0.35">
      <c r="A57" s="20"/>
      <c r="B57" s="71" t="s">
        <v>42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</row>
    <row r="58" spans="1:12" x14ac:dyDescent="0.35">
      <c r="A58" s="20">
        <v>2</v>
      </c>
      <c r="B58" s="9" t="s">
        <v>35</v>
      </c>
    </row>
    <row r="59" spans="1:12" x14ac:dyDescent="0.35">
      <c r="A59" s="20"/>
      <c r="B59" s="9" t="s">
        <v>39</v>
      </c>
    </row>
    <row r="60" spans="1:12" x14ac:dyDescent="0.35">
      <c r="A60" s="20">
        <v>3</v>
      </c>
      <c r="B60" s="9" t="s">
        <v>38</v>
      </c>
    </row>
    <row r="61" spans="1:12" x14ac:dyDescent="0.35">
      <c r="B61" s="9" t="s">
        <v>40</v>
      </c>
    </row>
    <row r="62" spans="1:12" x14ac:dyDescent="0.35">
      <c r="B62" s="9"/>
    </row>
  </sheetData>
  <mergeCells count="15">
    <mergeCell ref="B57:L57"/>
    <mergeCell ref="A1:D1"/>
    <mergeCell ref="A2:D2"/>
    <mergeCell ref="E12:G15"/>
    <mergeCell ref="E16:G16"/>
    <mergeCell ref="C4:D4"/>
    <mergeCell ref="A4:B4"/>
    <mergeCell ref="A9:B9"/>
    <mergeCell ref="A11:B11"/>
    <mergeCell ref="A8:B8"/>
    <mergeCell ref="A10:B10"/>
    <mergeCell ref="A18:C18"/>
    <mergeCell ref="A13:B13"/>
    <mergeCell ref="A14:B14"/>
    <mergeCell ref="A15:B15"/>
  </mergeCells>
  <phoneticPr fontId="9" type="noConversion"/>
  <pageMargins left="1.25" right="1.25" top="1" bottom="0.74583299999999997" header="0.25" footer="0.2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1E085-1B67-4364-8147-EBCD2610F4B7}">
  <dimension ref="A1:L41"/>
  <sheetViews>
    <sheetView topLeftCell="A4" workbookViewId="0">
      <selection activeCell="E22" sqref="E22"/>
    </sheetView>
  </sheetViews>
  <sheetFormatPr defaultRowHeight="14.5" x14ac:dyDescent="0.35"/>
  <cols>
    <col min="2" max="2" width="11.08984375" bestFit="1" customWidth="1"/>
    <col min="3" max="3" width="10.26953125" customWidth="1"/>
    <col min="4" max="4" width="25.54296875" customWidth="1"/>
    <col min="5" max="5" width="15.81640625" customWidth="1"/>
    <col min="9" max="9" width="12.1796875" customWidth="1"/>
    <col min="10" max="10" width="17.36328125" customWidth="1"/>
  </cols>
  <sheetData>
    <row r="1" spans="1:12" ht="47.5" customHeight="1" x14ac:dyDescent="0.35">
      <c r="A1" s="54"/>
      <c r="B1" s="54"/>
      <c r="C1" s="54"/>
    </row>
    <row r="2" spans="1:12" ht="63" customHeight="1" x14ac:dyDescent="0.35">
      <c r="A2" s="16" t="s">
        <v>3</v>
      </c>
      <c r="B2" s="56" t="s">
        <v>20</v>
      </c>
      <c r="C2" s="10" t="s">
        <v>8</v>
      </c>
      <c r="D2" s="57" t="s">
        <v>21</v>
      </c>
      <c r="E2" s="25"/>
    </row>
    <row r="3" spans="1:12" x14ac:dyDescent="0.35">
      <c r="A3" s="11">
        <v>1</v>
      </c>
      <c r="B3" s="13">
        <f>'Trees Vs PV Summary'!C14</f>
        <v>847000</v>
      </c>
      <c r="C3" s="17">
        <f>B3*'Trees Vs PV Summary'!B$6/2000</f>
        <v>410.79500000000002</v>
      </c>
      <c r="D3" s="17">
        <f>B3*40/E$23/2000</f>
        <v>37.346337677913191</v>
      </c>
    </row>
    <row r="4" spans="1:12" x14ac:dyDescent="0.35">
      <c r="A4" s="11">
        <v>2</v>
      </c>
      <c r="B4" s="13">
        <f>B3*(1-'Trees Vs PV Summary'!A$9)</f>
        <v>842765</v>
      </c>
      <c r="C4" s="17">
        <f>B4*'Trees Vs PV Summary'!B$6/2000</f>
        <v>408.74102499999998</v>
      </c>
      <c r="D4" s="17">
        <f t="shared" ref="D4:D32" si="0">B4*40/E$23/2000</f>
        <v>37.159605989523627</v>
      </c>
    </row>
    <row r="5" spans="1:12" x14ac:dyDescent="0.35">
      <c r="A5" s="11">
        <v>3</v>
      </c>
      <c r="B5" s="15">
        <f>B4*(1-'Trees Vs PV Summary'!A$9)</f>
        <v>838551.17500000005</v>
      </c>
      <c r="C5" s="17">
        <f>B5*'Trees Vs PV Summary'!B$6/2000</f>
        <v>406.69731987500001</v>
      </c>
      <c r="D5" s="17">
        <f t="shared" si="0"/>
        <v>36.973807959576007</v>
      </c>
    </row>
    <row r="6" spans="1:12" x14ac:dyDescent="0.35">
      <c r="A6" s="11">
        <v>4</v>
      </c>
      <c r="B6" s="15">
        <f>B5*(1-'Trees Vs PV Summary'!A$9)</f>
        <v>834358.41912500001</v>
      </c>
      <c r="C6" s="17">
        <f>B6*'Trees Vs PV Summary'!B$6/2000</f>
        <v>404.663833275625</v>
      </c>
      <c r="D6" s="17">
        <f t="shared" si="0"/>
        <v>36.788938919778126</v>
      </c>
    </row>
    <row r="7" spans="1:12" x14ac:dyDescent="0.35">
      <c r="A7" s="11">
        <v>5</v>
      </c>
      <c r="B7" s="15">
        <f>B6*(1-'Trees Vs PV Summary'!A$9)</f>
        <v>830186.62702937506</v>
      </c>
      <c r="C7" s="17">
        <f>B7*'Trees Vs PV Summary'!B$6/2000</f>
        <v>402.64051410924691</v>
      </c>
      <c r="D7" s="17">
        <f t="shared" si="0"/>
        <v>36.60499422517924</v>
      </c>
    </row>
    <row r="8" spans="1:12" x14ac:dyDescent="0.35">
      <c r="A8" s="11">
        <v>6</v>
      </c>
      <c r="B8" s="15">
        <f>B7*(1-'Trees Vs PV Summary'!A$9)</f>
        <v>826035.6938942282</v>
      </c>
      <c r="C8" s="17">
        <f>B8*'Trees Vs PV Summary'!B$6/2000</f>
        <v>400.62731153870067</v>
      </c>
      <c r="D8" s="17">
        <f t="shared" si="0"/>
        <v>36.421969254053344</v>
      </c>
    </row>
    <row r="9" spans="1:12" x14ac:dyDescent="0.35">
      <c r="A9" s="11">
        <v>7</v>
      </c>
      <c r="B9" s="15">
        <f>B8*(1-'Trees Vs PV Summary'!A$9)</f>
        <v>821905.51542475703</v>
      </c>
      <c r="C9" s="17">
        <f>B9*'Trees Vs PV Summary'!B$6/2000</f>
        <v>398.62417498100717</v>
      </c>
      <c r="D9" s="17">
        <f t="shared" si="0"/>
        <v>36.239859407783079</v>
      </c>
    </row>
    <row r="10" spans="1:12" x14ac:dyDescent="0.35">
      <c r="A10" s="11">
        <v>8</v>
      </c>
      <c r="B10" s="15">
        <f>B9*(1-'Trees Vs PV Summary'!A$9)</f>
        <v>817795.98784763319</v>
      </c>
      <c r="C10" s="17">
        <f>B10*'Trees Vs PV Summary'!B$6/2000</f>
        <v>396.63105410610211</v>
      </c>
      <c r="D10" s="17">
        <f t="shared" si="0"/>
        <v>36.058660110744157</v>
      </c>
    </row>
    <row r="11" spans="1:12" x14ac:dyDescent="0.35">
      <c r="A11" s="11">
        <v>9</v>
      </c>
      <c r="B11" s="15">
        <f>B10*(1-'Trees Vs PV Summary'!A$9)</f>
        <v>813707.00790839503</v>
      </c>
      <c r="C11" s="17">
        <f>B11*'Trees Vs PV Summary'!B$6/2000</f>
        <v>394.6478988355716</v>
      </c>
      <c r="D11" s="17">
        <f t="shared" si="0"/>
        <v>35.878366810190442</v>
      </c>
    </row>
    <row r="12" spans="1:12" x14ac:dyDescent="0.35">
      <c r="A12" s="11">
        <v>10</v>
      </c>
      <c r="B12" s="15">
        <f>B11*(1-'Trees Vs PV Summary'!A$9)</f>
        <v>809638.47286885302</v>
      </c>
      <c r="C12" s="17">
        <f>B12*'Trees Vs PV Summary'!B$6/2000</f>
        <v>392.67465934139369</v>
      </c>
      <c r="D12" s="17">
        <f t="shared" si="0"/>
        <v>35.698974976139482</v>
      </c>
    </row>
    <row r="13" spans="1:12" x14ac:dyDescent="0.35">
      <c r="A13" s="11">
        <v>11</v>
      </c>
      <c r="B13" s="15">
        <f>B12*(1-'Trees Vs PV Summary'!A$9)</f>
        <v>805590.28050450876</v>
      </c>
      <c r="C13" s="17">
        <f>B13*'Trees Vs PV Summary'!B$6/2000</f>
        <v>390.71128604468674</v>
      </c>
      <c r="D13" s="17">
        <f t="shared" si="0"/>
        <v>35.520480101258784</v>
      </c>
      <c r="E13" s="74" t="s">
        <v>22</v>
      </c>
      <c r="F13" s="75"/>
      <c r="G13" s="75"/>
      <c r="H13" s="75"/>
      <c r="I13" s="75"/>
      <c r="J13" s="76"/>
    </row>
    <row r="14" spans="1:12" x14ac:dyDescent="0.35">
      <c r="A14" s="11">
        <v>12</v>
      </c>
      <c r="B14" s="15">
        <f>B13*(1-'Trees Vs PV Summary'!A$9)</f>
        <v>801562.32910198625</v>
      </c>
      <c r="C14" s="17">
        <f>B14*'Trees Vs PV Summary'!B$6/2000</f>
        <v>388.75772961446336</v>
      </c>
      <c r="D14" s="17">
        <f t="shared" si="0"/>
        <v>35.342877700752489</v>
      </c>
      <c r="E14" s="77"/>
      <c r="F14" s="78"/>
      <c r="G14" s="78"/>
      <c r="H14" s="78"/>
      <c r="I14" s="78"/>
      <c r="J14" s="79"/>
    </row>
    <row r="15" spans="1:12" x14ac:dyDescent="0.35">
      <c r="A15" s="11">
        <v>13</v>
      </c>
      <c r="B15" s="15">
        <f>B14*(1-'Trees Vs PV Summary'!A$9)</f>
        <v>797554.51745647634</v>
      </c>
      <c r="C15" s="17">
        <f>B15*'Trees Vs PV Summary'!B$6/2000</f>
        <v>386.81394096639099</v>
      </c>
      <c r="D15" s="17">
        <f t="shared" si="0"/>
        <v>35.166163312248734</v>
      </c>
      <c r="E15" s="80">
        <v>40</v>
      </c>
      <c r="F15" s="81"/>
      <c r="G15" s="81"/>
      <c r="H15" s="81"/>
      <c r="I15" s="81"/>
      <c r="J15" s="82"/>
    </row>
    <row r="16" spans="1:12" ht="14.5" customHeight="1" x14ac:dyDescent="0.35">
      <c r="A16" s="11">
        <v>14</v>
      </c>
      <c r="B16" s="15">
        <f>B15*(1-'Trees Vs PV Summary'!A$9)</f>
        <v>793566.74486919399</v>
      </c>
      <c r="C16" s="17">
        <f>B16*'Trees Vs PV Summary'!B$6/2000</f>
        <v>384.87987126155906</v>
      </c>
      <c r="D16" s="17">
        <f t="shared" si="0"/>
        <v>34.99033249568749</v>
      </c>
      <c r="E16" s="83" t="s">
        <v>43</v>
      </c>
      <c r="F16" s="84"/>
      <c r="G16" s="84"/>
      <c r="H16" s="84"/>
      <c r="I16" s="84"/>
      <c r="J16" s="85"/>
      <c r="K16" s="55"/>
      <c r="L16" s="55"/>
    </row>
    <row r="17" spans="1:12" ht="14.5" customHeight="1" x14ac:dyDescent="0.35">
      <c r="A17" s="11">
        <v>15</v>
      </c>
      <c r="B17" s="15">
        <f>B16*(1-'Trees Vs PV Summary'!A$9)</f>
        <v>789598.91114484798</v>
      </c>
      <c r="C17" s="17">
        <f>B17*'Trees Vs PV Summary'!B$6/2000</f>
        <v>382.95547190525127</v>
      </c>
      <c r="D17" s="17">
        <f t="shared" si="0"/>
        <v>34.815380833209048</v>
      </c>
      <c r="E17" s="55"/>
      <c r="F17" s="55"/>
      <c r="G17" s="55"/>
      <c r="H17" s="55"/>
      <c r="I17" s="55"/>
      <c r="J17" s="55"/>
      <c r="K17" s="55"/>
      <c r="L17" s="55"/>
    </row>
    <row r="18" spans="1:12" x14ac:dyDescent="0.35">
      <c r="A18" s="11">
        <v>16</v>
      </c>
      <c r="B18" s="15">
        <f>B17*(1-'Trees Vs PV Summary'!A$9)</f>
        <v>785650.91658912378</v>
      </c>
      <c r="C18" s="17">
        <f>B18*'Trees Vs PV Summary'!B$6/2000</f>
        <v>381.04069454572499</v>
      </c>
      <c r="D18" s="17">
        <f t="shared" si="0"/>
        <v>34.641303929043012</v>
      </c>
      <c r="E18" s="55"/>
      <c r="F18" s="55"/>
      <c r="G18" s="55"/>
      <c r="H18" s="55"/>
      <c r="I18" s="55"/>
      <c r="J18" s="55"/>
      <c r="K18" s="55"/>
      <c r="L18" s="55"/>
    </row>
    <row r="19" spans="1:12" x14ac:dyDescent="0.35">
      <c r="A19" s="11">
        <v>17</v>
      </c>
      <c r="B19" s="15">
        <f>B18*(1-'Trees Vs PV Summary'!A$9)</f>
        <v>781722.66200617817</v>
      </c>
      <c r="C19" s="17">
        <f>B19*'Trees Vs PV Summary'!B$6/2000</f>
        <v>379.13549107299639</v>
      </c>
      <c r="D19" s="17">
        <f t="shared" si="0"/>
        <v>34.468097409397792</v>
      </c>
      <c r="E19" s="55"/>
      <c r="F19" s="55"/>
      <c r="G19" s="55"/>
      <c r="H19" s="55"/>
      <c r="I19" s="55"/>
      <c r="J19" s="55"/>
    </row>
    <row r="20" spans="1:12" ht="14.5" customHeight="1" x14ac:dyDescent="0.35">
      <c r="A20" s="11">
        <v>18</v>
      </c>
      <c r="B20" s="15">
        <f>B19*(1-'Trees Vs PV Summary'!A$9)</f>
        <v>777814.04869614728</v>
      </c>
      <c r="C20" s="17">
        <f>B20*'Trees Vs PV Summary'!B$6/2000</f>
        <v>377.23981361763146</v>
      </c>
      <c r="D20" s="17">
        <f t="shared" si="0"/>
        <v>34.295756922350805</v>
      </c>
      <c r="E20" s="58"/>
      <c r="F20" s="58"/>
      <c r="G20" s="58"/>
      <c r="H20" s="58"/>
      <c r="I20" s="58"/>
      <c r="J20" s="58"/>
    </row>
    <row r="21" spans="1:12" x14ac:dyDescent="0.35">
      <c r="A21" s="11">
        <v>19</v>
      </c>
      <c r="B21" s="15">
        <f>B20*(1-'Trees Vs PV Summary'!A$9)</f>
        <v>773924.97845266655</v>
      </c>
      <c r="C21" s="17">
        <f>B21*'Trees Vs PV Summary'!B$6/2000</f>
        <v>375.35361454954324</v>
      </c>
      <c r="D21" s="17">
        <f t="shared" si="0"/>
        <v>34.124278137739047</v>
      </c>
      <c r="E21" s="55"/>
      <c r="F21" s="55"/>
      <c r="G21" s="55"/>
      <c r="H21" s="55"/>
      <c r="I21" s="55"/>
      <c r="J21" s="55"/>
    </row>
    <row r="22" spans="1:12" x14ac:dyDescent="0.35">
      <c r="A22" s="11">
        <v>20</v>
      </c>
      <c r="B22" s="15">
        <f>B21*(1-'Trees Vs PV Summary'!A$9)</f>
        <v>770055.35356040322</v>
      </c>
      <c r="C22" s="17">
        <f>B22*'Trees Vs PV Summary'!B$6/2000</f>
        <v>373.47684647679557</v>
      </c>
      <c r="D22" s="17">
        <f t="shared" si="0"/>
        <v>33.953656747050353</v>
      </c>
      <c r="E22" s="87" t="s">
        <v>15</v>
      </c>
      <c r="F22" s="55"/>
      <c r="G22" s="64" t="s">
        <v>23</v>
      </c>
      <c r="H22" s="64"/>
      <c r="I22" s="64"/>
      <c r="J22" s="64"/>
      <c r="K22" s="64"/>
      <c r="L22" s="64"/>
    </row>
    <row r="23" spans="1:12" x14ac:dyDescent="0.35">
      <c r="A23" s="11">
        <v>21</v>
      </c>
      <c r="B23" s="15">
        <f>B22*(1-'Trees Vs PV Summary'!A$9)</f>
        <v>766205.07679260115</v>
      </c>
      <c r="C23" s="17">
        <f>B23*'Trees Vs PV Summary'!B$6/2000</f>
        <v>371.60946224441153</v>
      </c>
      <c r="D23" s="17">
        <f t="shared" si="0"/>
        <v>33.783888463315101</v>
      </c>
      <c r="E23" s="86">
        <v>453.59199999999998</v>
      </c>
      <c r="F23" s="55"/>
      <c r="G23" s="55"/>
      <c r="H23" s="55"/>
      <c r="I23" s="55"/>
      <c r="J23" s="55"/>
    </row>
    <row r="24" spans="1:12" x14ac:dyDescent="0.35">
      <c r="A24" s="11">
        <v>22</v>
      </c>
      <c r="B24" s="15">
        <f>B23*(1-'Trees Vs PV Summary'!A$9)</f>
        <v>762374.05140863813</v>
      </c>
      <c r="C24" s="17">
        <f>B24*'Trees Vs PV Summary'!B$6/2000</f>
        <v>369.75141493318944</v>
      </c>
      <c r="D24" s="17">
        <f t="shared" si="0"/>
        <v>33.614969020998529</v>
      </c>
      <c r="E24" s="23" t="s">
        <v>16</v>
      </c>
    </row>
    <row r="25" spans="1:12" x14ac:dyDescent="0.35">
      <c r="A25" s="11">
        <v>23</v>
      </c>
      <c r="B25" s="15">
        <f>B24*(1-'Trees Vs PV Summary'!A$9)</f>
        <v>758562.18115159497</v>
      </c>
      <c r="C25" s="17">
        <f>B25*'Trees Vs PV Summary'!B$6/2000</f>
        <v>367.90265785852353</v>
      </c>
      <c r="D25" s="17">
        <f t="shared" si="0"/>
        <v>33.446894175893533</v>
      </c>
      <c r="E25" s="11">
        <f>40/E23</f>
        <v>8.8184976807351101E-2</v>
      </c>
    </row>
    <row r="26" spans="1:12" x14ac:dyDescent="0.35">
      <c r="A26" s="11">
        <v>24</v>
      </c>
      <c r="B26" s="15">
        <f>B25*(1-'Trees Vs PV Summary'!A$9)</f>
        <v>754769.37024583702</v>
      </c>
      <c r="C26" s="17">
        <f>B26*'Trees Vs PV Summary'!B$6/2000</f>
        <v>366.06314456923099</v>
      </c>
      <c r="D26" s="17">
        <f t="shared" si="0"/>
        <v>33.279659705014069</v>
      </c>
    </row>
    <row r="27" spans="1:12" x14ac:dyDescent="0.35">
      <c r="A27" s="11">
        <v>25</v>
      </c>
      <c r="B27" s="15">
        <f>B26*(1-'Trees Vs PV Summary'!A$9)</f>
        <v>750995.52339460782</v>
      </c>
      <c r="C27" s="17">
        <f>B27*'Trees Vs PV Summary'!B$6/2000</f>
        <v>364.23282884638479</v>
      </c>
      <c r="D27" s="17">
        <f t="shared" si="0"/>
        <v>33.113261406489002</v>
      </c>
    </row>
    <row r="28" spans="1:12" x14ac:dyDescent="0.35">
      <c r="A28" s="11">
        <v>26</v>
      </c>
      <c r="B28" s="15">
        <f>B27*(1-'Trees Vs PV Summary'!A$9)</f>
        <v>747240.54577763483</v>
      </c>
      <c r="C28" s="17">
        <f>B28*'Trees Vs PV Summary'!B$6/2000</f>
        <v>362.4116647021529</v>
      </c>
      <c r="D28" s="17">
        <f t="shared" si="0"/>
        <v>32.947695099456553</v>
      </c>
    </row>
    <row r="29" spans="1:12" x14ac:dyDescent="0.35">
      <c r="A29" s="11">
        <v>27</v>
      </c>
      <c r="B29" s="15">
        <f>B28*(1-'Trees Vs PV Summary'!A$9)</f>
        <v>743504.3430487467</v>
      </c>
      <c r="C29" s="17">
        <f>B29*'Trees Vs PV Summary'!B$6/2000</f>
        <v>360.59960637864214</v>
      </c>
      <c r="D29" s="17">
        <f t="shared" si="0"/>
        <v>32.782956623959272</v>
      </c>
    </row>
    <row r="30" spans="1:12" x14ac:dyDescent="0.35">
      <c r="A30" s="11">
        <v>28</v>
      </c>
      <c r="B30" s="15">
        <f>B29*(1-'Trees Vs PV Summary'!A$9)</f>
        <v>739786.821333503</v>
      </c>
      <c r="C30" s="17">
        <f>B30*'Trees Vs PV Summary'!B$6/2000</f>
        <v>358.79660834674894</v>
      </c>
      <c r="D30" s="17">
        <f t="shared" si="0"/>
        <v>32.619041840839479</v>
      </c>
    </row>
    <row r="31" spans="1:12" x14ac:dyDescent="0.35">
      <c r="A31" s="11">
        <v>29</v>
      </c>
      <c r="B31" s="15">
        <f>B30*(1-'Trees Vs PV Summary'!A$9)</f>
        <v>736087.88722683548</v>
      </c>
      <c r="C31" s="17">
        <f>B31*'Trees Vs PV Summary'!B$6/2000</f>
        <v>357.00262530501516</v>
      </c>
      <c r="D31" s="17">
        <f t="shared" si="0"/>
        <v>32.455946631635278</v>
      </c>
    </row>
    <row r="32" spans="1:12" ht="15" thickBot="1" x14ac:dyDescent="0.4">
      <c r="A32" s="11">
        <v>30</v>
      </c>
      <c r="B32" s="19">
        <f>B31*(1-'Trees Vs PV Summary'!A$9)</f>
        <v>732407.44779070129</v>
      </c>
      <c r="C32" s="17">
        <f>B32*'Trees Vs PV Summary'!B$6/2000</f>
        <v>355.21761217849007</v>
      </c>
      <c r="D32" s="17">
        <f t="shared" si="0"/>
        <v>32.293666898477106</v>
      </c>
    </row>
    <row r="33" spans="1:10" ht="15" thickTop="1" x14ac:dyDescent="0.35">
      <c r="A33" s="21" t="s">
        <v>14</v>
      </c>
      <c r="B33" s="22">
        <f>SUM(B3:B32)</f>
        <v>23650917.889650472</v>
      </c>
      <c r="C33" s="60">
        <f>SUM(C3:C32)</f>
        <v>11470.69517648048</v>
      </c>
      <c r="D33" s="17">
        <f>SUM(D3:D32)</f>
        <v>1042.8278227856958</v>
      </c>
    </row>
    <row r="34" spans="1:10" x14ac:dyDescent="0.35">
      <c r="E34" s="59"/>
    </row>
    <row r="35" spans="1:10" x14ac:dyDescent="0.35">
      <c r="E35" s="15"/>
    </row>
    <row r="37" spans="1:10" x14ac:dyDescent="0.35">
      <c r="I37" s="65" t="s">
        <v>24</v>
      </c>
      <c r="J37" s="66">
        <f>970/1000</f>
        <v>0.97</v>
      </c>
    </row>
    <row r="40" spans="1:10" x14ac:dyDescent="0.35">
      <c r="E40" s="20" t="s">
        <v>36</v>
      </c>
    </row>
    <row r="41" spans="1:10" x14ac:dyDescent="0.35">
      <c r="E41" t="s">
        <v>37</v>
      </c>
    </row>
  </sheetData>
  <mergeCells count="6">
    <mergeCell ref="E20:J20"/>
    <mergeCell ref="G22:L22"/>
    <mergeCell ref="E16:J16"/>
    <mergeCell ref="E15:J15"/>
    <mergeCell ref="A1:C1"/>
    <mergeCell ref="E13:J1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CA7CC-810A-4B6F-B3E4-F1D0375345AC}">
  <dimension ref="A1:F16"/>
  <sheetViews>
    <sheetView workbookViewId="0">
      <selection activeCell="F2" sqref="F2"/>
    </sheetView>
  </sheetViews>
  <sheetFormatPr defaultRowHeight="14.5" x14ac:dyDescent="0.35"/>
  <cols>
    <col min="2" max="2" width="28.453125" bestFit="1" customWidth="1"/>
    <col min="4" max="4" width="11" customWidth="1"/>
  </cols>
  <sheetData>
    <row r="1" spans="1:6" x14ac:dyDescent="0.35">
      <c r="D1" s="9" t="s">
        <v>29</v>
      </c>
    </row>
    <row r="2" spans="1:6" x14ac:dyDescent="0.35">
      <c r="A2">
        <v>2016</v>
      </c>
      <c r="B2" s="9" t="s">
        <v>25</v>
      </c>
      <c r="C2">
        <v>4.5</v>
      </c>
      <c r="F2" s="70" t="s">
        <v>26</v>
      </c>
    </row>
    <row r="3" spans="1:6" ht="29" x14ac:dyDescent="0.35">
      <c r="A3">
        <v>2016</v>
      </c>
      <c r="B3" s="68" t="s">
        <v>27</v>
      </c>
      <c r="C3">
        <v>3</v>
      </c>
      <c r="D3" s="9" t="s">
        <v>28</v>
      </c>
    </row>
    <row r="4" spans="1:6" x14ac:dyDescent="0.35">
      <c r="C4">
        <v>3.3</v>
      </c>
      <c r="D4" s="9" t="s">
        <v>30</v>
      </c>
    </row>
    <row r="5" spans="1:6" x14ac:dyDescent="0.35">
      <c r="B5" s="9"/>
    </row>
    <row r="6" spans="1:6" x14ac:dyDescent="0.35">
      <c r="B6" s="9" t="s">
        <v>31</v>
      </c>
      <c r="C6">
        <v>0.73</v>
      </c>
      <c r="D6" s="9" t="s">
        <v>30</v>
      </c>
    </row>
    <row r="7" spans="1:6" x14ac:dyDescent="0.35">
      <c r="C7">
        <v>1460</v>
      </c>
      <c r="D7" s="9" t="s">
        <v>34</v>
      </c>
    </row>
    <row r="15" spans="1:6" x14ac:dyDescent="0.35">
      <c r="A15" s="20" t="s">
        <v>36</v>
      </c>
    </row>
    <row r="16" spans="1:6" x14ac:dyDescent="0.35">
      <c r="A16" t="s">
        <v>37</v>
      </c>
    </row>
  </sheetData>
  <hyperlinks>
    <hyperlink ref="F2" r:id="rId1" xr:uid="{5D701D7D-BC98-460A-A80E-728F32BBC51F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Trees Vs PV Summary</vt:lpstr>
      <vt:lpstr>Array Related Carbon</vt:lpstr>
      <vt:lpstr>Vermont Forest 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Phaneuf</dc:creator>
  <cp:lastModifiedBy>Eric Phaneuf</cp:lastModifiedBy>
  <dcterms:created xsi:type="dcterms:W3CDTF">2021-09-09T21:18:22Z</dcterms:created>
  <dcterms:modified xsi:type="dcterms:W3CDTF">2021-09-10T16:13:36Z</dcterms:modified>
</cp:coreProperties>
</file>