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R:\Regulatory\Cases\2021\2022 EEC Rates\"/>
    </mc:Choice>
  </mc:AlternateContent>
  <xr:revisionPtr revIDLastSave="0" documentId="8_{E8687363-B707-4F7B-899B-88A0ABCEBC38}" xr6:coauthVersionLast="45" xr6:coauthVersionMax="45" xr10:uidLastSave="{00000000-0000-0000-0000-000000000000}"/>
  <bookViews>
    <workbookView xWindow="-120" yWindow="-120" windowWidth="25440" windowHeight="15390" xr2:uid="{35A93707-1C41-4289-A8FE-A76F64501EEE}"/>
  </bookViews>
  <sheets>
    <sheet name="Fixed Rate Calculation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5" i="1" l="1"/>
  <c r="D35" i="1"/>
  <c r="C18" i="1" l="1"/>
  <c r="B21" i="1" l="1"/>
  <c r="F21" i="1" l="1"/>
  <c r="C21" i="1"/>
  <c r="C22" i="1" l="1"/>
  <c r="C25" i="1" s="1"/>
  <c r="C32" i="1" s="1"/>
  <c r="C37" i="1" s="1"/>
  <c r="C40" i="1" s="1"/>
  <c r="D22" i="1"/>
  <c r="D28" i="1" s="1"/>
  <c r="E22" i="1"/>
  <c r="E25" i="1" s="1"/>
  <c r="E32" i="1" s="1"/>
  <c r="E37" i="1" s="1"/>
  <c r="E40" i="1" s="1"/>
  <c r="F22" i="1"/>
  <c r="F28" i="1" s="1"/>
  <c r="B22" i="1"/>
  <c r="B25" i="1" s="1"/>
  <c r="B32" i="1" s="1"/>
  <c r="B37" i="1" s="1"/>
  <c r="B40" i="1" s="1"/>
  <c r="F25" i="1" l="1"/>
  <c r="F32" i="1" s="1"/>
  <c r="F37" i="1" s="1"/>
  <c r="F40" i="1" s="1"/>
  <c r="D25" i="1"/>
  <c r="D32" i="1" s="1"/>
  <c r="D37" i="1" s="1"/>
  <c r="D4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tc={04AC2CBF-6711-433F-9DAB-A0CE6630CD7F}</author>
    <author>tc={972C4C5D-ADD6-43AF-94DF-0578BBC53121}</author>
    <author>tc={3086AEFB-1164-45BB-B22B-EE0668A3F2B3}</author>
    <author>tc={51BA5B2A-C002-46EC-9663-695F2CA9855B}</author>
  </authors>
  <commentList>
    <comment ref="A8" authorId="0" shapeId="0" xr:uid="{04AC2CBF-6711-433F-9DAB-A0CE6630CD7F}">
      <text>
        <t>[Threaded comment]
Your version of Excel allows you to read this threaded comment; however, any edits to it will get removed if the file is opened in a newer version of Excel. Learn more: https://go.microsoft.com/fwlink/?linkid=870924
Comment:
    Net of SMEEP</t>
      </text>
    </comment>
    <comment ref="A35" authorId="1" shapeId="0" xr:uid="{972C4C5D-ADD6-43AF-94DF-0578BBC53121}">
      <text>
        <t>[Threaded comment]
Your version of Excel allows you to read this threaded comment; however, any edits to it will get removed if the file is opened in a newer version of Excel. Learn more: https://go.microsoft.com/fwlink/?linkid=870924
Comment:
    kW not used in setting this fixed charge because demand customers are still billed for their demand. Only energy (kWh) is impacted by net metering. per Scott Anderson at GMP</t>
      </text>
    </comment>
    <comment ref="D35" authorId="2" shapeId="0" xr:uid="{3086AEFB-1164-45BB-B22B-EE0668A3F2B3}">
      <text>
        <t>[Threaded comment]
Your version of Excel allows you to read this threaded comment; however, any edits to it will get removed if the file is opened in a newer version of Excel. Learn more: https://go.microsoft.com/fwlink/?linkid=870924
Comment:
    customers are charged EEC on their actua demand</t>
      </text>
    </comment>
    <comment ref="F35" authorId="3" shapeId="0" xr:uid="{51BA5B2A-C002-46EC-9663-695F2CA9855B}">
      <text>
        <t>[Threaded comment]
Your version of Excel allows you to read this threaded comment; however, any edits to it will get removed if the file is opened in a newer version of Excel. Learn more: https://go.microsoft.com/fwlink/?linkid=870924
Comment:
    customers are charged EEC on their actua demand</t>
      </text>
    </comment>
  </commentList>
</comments>
</file>

<file path=xl/sharedStrings.xml><?xml version="1.0" encoding="utf-8"?>
<sst xmlns="http://schemas.openxmlformats.org/spreadsheetml/2006/main" count="47" uniqueCount="36">
  <si>
    <t>Barton</t>
  </si>
  <si>
    <t>Enosburg Falls</t>
  </si>
  <si>
    <t>Green Mountain Power</t>
  </si>
  <si>
    <t>Hardwick</t>
  </si>
  <si>
    <t>Hyde Park</t>
  </si>
  <si>
    <t>Jacksonville</t>
  </si>
  <si>
    <t>Johnson</t>
  </si>
  <si>
    <t>Ludlow</t>
  </si>
  <si>
    <t>Lyndonville</t>
  </si>
  <si>
    <t>Morrisville</t>
  </si>
  <si>
    <t>Northfield</t>
  </si>
  <si>
    <t>Orleans</t>
  </si>
  <si>
    <t xml:space="preserve">Stowe </t>
  </si>
  <si>
    <t>Swanton</t>
  </si>
  <si>
    <t xml:space="preserve">Washington Electric Coop (WEC) </t>
  </si>
  <si>
    <t>Residential</t>
  </si>
  <si>
    <t>Commerial Demand</t>
  </si>
  <si>
    <t>Industrial Demand</t>
  </si>
  <si>
    <t>Commercial Non-Demand</t>
  </si>
  <si>
    <t xml:space="preserve">2019 Customers as Reported to Efficiency Vermont by the DUs </t>
  </si>
  <si>
    <t>2019 kWh Consumption</t>
  </si>
  <si>
    <t>2019 kW Demand</t>
  </si>
  <si>
    <t>N/A</t>
  </si>
  <si>
    <t>2021 EEC kWh Rates</t>
  </si>
  <si>
    <t>Industrial 
Non-Demand</t>
  </si>
  <si>
    <t>Vermont Electric Coop (VEC)</t>
  </si>
  <si>
    <t>Electric Distribution Utility</t>
  </si>
  <si>
    <t>2021 EEC kW Rates</t>
  </si>
  <si>
    <t>Average 2019 kWh Consumption per Customer</t>
  </si>
  <si>
    <t>Average 2019 kW Demand per Customer</t>
  </si>
  <si>
    <t>2021 Average kWh Charge per Customer</t>
  </si>
  <si>
    <t>2021 Average EEC kW Charges per Customer</t>
  </si>
  <si>
    <t>Total Average Annual EEC Charge per Customer</t>
  </si>
  <si>
    <t>Total Average Monthly EEC Charge per Customer</t>
  </si>
  <si>
    <t>Total Customers Subject to EEC Charge</t>
  </si>
  <si>
    <r>
      <t xml:space="preserve">2021 </t>
    </r>
    <r>
      <rPr>
        <b/>
        <u/>
        <sz val="12"/>
        <color theme="1"/>
        <rFont val="Calibri"/>
        <family val="2"/>
      </rPr>
      <t>Monthly</t>
    </r>
    <r>
      <rPr>
        <b/>
        <sz val="12"/>
        <color theme="1"/>
        <rFont val="Calibri"/>
        <family val="2"/>
      </rPr>
      <t xml:space="preserve"> Fixed Fee EEC Charge per Net Metered Customer without a Gross Consumption Meter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</si>
</sst>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&quot;$&quot;#,##0.00000"/>
  </numFmts>
  <fonts count="10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u/>
      <sz val="11"/>
      <color theme="1"/>
      <name val="Calibri"/>
      <family val="2"/>
    </font>
    <font>
      <b/>
      <u/>
      <sz val="11"/>
      <color theme="1"/>
      <name val="Calibri"/>
      <family val="2"/>
    </font>
    <font>
      <b/>
      <i/>
      <u/>
      <sz val="14"/>
      <color theme="1"/>
      <name val="Calibri"/>
      <family val="2"/>
    </font>
    <font>
      <b/>
      <sz val="12"/>
      <color theme="1"/>
      <name val="Calibri"/>
      <family val="2"/>
    </font>
    <font>
      <b/>
      <u/>
      <sz val="12"/>
      <color theme="1"/>
      <name val="Calibri"/>
      <family val="2"/>
    </font>
    <font>
      <sz val="9"/>
      <color indexed="81"/>
      <name val="Tahoma"/>
      <family val="2"/>
    </font>
    <font>
      <b/>
      <sz val="14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164" fontId="0" fillId="0" borderId="0" xfId="1" applyNumberFormat="1" applyFont="1"/>
    <xf numFmtId="0" fontId="3" fillId="0" borderId="0" xfId="0" applyFont="1"/>
    <xf numFmtId="164" fontId="3" fillId="0" borderId="0" xfId="1" applyNumberFormat="1" applyFont="1"/>
    <xf numFmtId="0" fontId="2" fillId="0" borderId="0" xfId="0" applyFont="1"/>
    <xf numFmtId="164" fontId="2" fillId="0" borderId="0" xfId="1" applyNumberFormat="1" applyFont="1"/>
    <xf numFmtId="0" fontId="4" fillId="0" borderId="0" xfId="0" applyFont="1" applyAlignment="1">
      <alignment horizontal="center" wrapText="1"/>
    </xf>
    <xf numFmtId="165" fontId="0" fillId="0" borderId="0" xfId="0" applyNumberFormat="1"/>
    <xf numFmtId="166" fontId="0" fillId="0" borderId="0" xfId="0" applyNumberFormat="1"/>
    <xf numFmtId="0" fontId="5" fillId="0" borderId="0" xfId="0" applyFont="1"/>
    <xf numFmtId="0" fontId="6" fillId="0" borderId="1" xfId="0" applyFont="1" applyBorder="1" applyAlignment="1">
      <alignment wrapText="1"/>
    </xf>
    <xf numFmtId="164" fontId="0" fillId="0" borderId="0" xfId="0" applyNumberFormat="1"/>
    <xf numFmtId="0" fontId="0" fillId="2" borderId="0" xfId="0" applyFill="1" applyAlignment="1">
      <alignment horizontal="right"/>
    </xf>
    <xf numFmtId="166" fontId="0" fillId="0" borderId="0" xfId="0" applyNumberFormat="1" applyFill="1" applyAlignment="1">
      <alignment horizontal="right"/>
    </xf>
    <xf numFmtId="164" fontId="0" fillId="0" borderId="0" xfId="1" applyNumberFormat="1" applyFont="1" applyFill="1"/>
    <xf numFmtId="165" fontId="0" fillId="2" borderId="0" xfId="0" applyNumberFormat="1" applyFill="1" applyAlignment="1">
      <alignment horizontal="right"/>
    </xf>
    <xf numFmtId="165" fontId="9" fillId="0" borderId="2" xfId="0" applyNumberFormat="1" applyFont="1" applyBorder="1"/>
    <xf numFmtId="165" fontId="9" fillId="0" borderId="3" xfId="0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Jim Massie" id="{64F56B38-32B4-4198-B8A2-2E1242C69606}" userId="S::jmassie@veic.org::80dfa999-5526-4642-837c-b5fa1cd05ad7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8" dT="2021-03-30T14:50:29.48" personId="{64F56B38-32B4-4198-B8A2-2E1242C69606}" id="{04AC2CBF-6711-433F-9DAB-A0CE6630CD7F}">
    <text>Net of SMEEP</text>
  </threadedComment>
  <threadedComment ref="A35" dT="2021-03-30T19:49:18.88" personId="{64F56B38-32B4-4198-B8A2-2E1242C69606}" id="{972C4C5D-ADD6-43AF-94DF-0578BBC53121}">
    <text>kW not used in setting this fixed charge because demand customers are still billed for their demand. Only energy (kWh) is impacted by net metering. per Scott Anderson at GMP</text>
  </threadedComment>
  <threadedComment ref="D35" dT="2021-04-01T20:27:07.88" personId="{64F56B38-32B4-4198-B8A2-2E1242C69606}" id="{3086AEFB-1164-45BB-B22B-EE0668A3F2B3}">
    <text>customers are charged EEC on their actua demand</text>
  </threadedComment>
  <threadedComment ref="F35" dT="2021-04-01T20:27:07.88" personId="{64F56B38-32B4-4198-B8A2-2E1242C69606}" id="{51BA5B2A-C002-46EC-9663-695F2CA9855B}">
    <text>customers are charged EEC on their actua demand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2413F-1EC6-4EE3-8E83-DC1BC7365A99}">
  <sheetPr codeName="Sheet1"/>
  <dimension ref="A3:H40"/>
  <sheetViews>
    <sheetView tabSelected="1" workbookViewId="0"/>
  </sheetViews>
  <sheetFormatPr defaultRowHeight="15" x14ac:dyDescent="0.25"/>
  <cols>
    <col min="1" max="1" width="63.28515625" customWidth="1"/>
    <col min="2" max="6" width="13.85546875" customWidth="1"/>
    <col min="7" max="7" width="12.5703125" bestFit="1" customWidth="1"/>
    <col min="8" max="8" width="14.28515625" bestFit="1" customWidth="1"/>
  </cols>
  <sheetData>
    <row r="3" spans="1:6" ht="18.75" x14ac:dyDescent="0.3">
      <c r="A3" s="9" t="s">
        <v>19</v>
      </c>
    </row>
    <row r="4" spans="1:6" ht="18.75" x14ac:dyDescent="0.3">
      <c r="A4" s="9"/>
    </row>
    <row r="5" spans="1:6" s="6" customFormat="1" ht="30" x14ac:dyDescent="0.25">
      <c r="A5" s="6" t="s">
        <v>26</v>
      </c>
      <c r="B5" s="6" t="s">
        <v>15</v>
      </c>
      <c r="C5" s="6" t="s">
        <v>18</v>
      </c>
      <c r="D5" s="6" t="s">
        <v>16</v>
      </c>
      <c r="E5" s="6" t="s">
        <v>24</v>
      </c>
      <c r="F5" s="6" t="s">
        <v>17</v>
      </c>
    </row>
    <row r="6" spans="1:6" x14ac:dyDescent="0.25">
      <c r="A6" t="s">
        <v>0</v>
      </c>
      <c r="B6" s="1">
        <v>1957</v>
      </c>
      <c r="C6" s="1">
        <v>187</v>
      </c>
      <c r="D6" s="1">
        <v>27</v>
      </c>
      <c r="E6" s="1">
        <v>0</v>
      </c>
      <c r="F6" s="1">
        <v>0</v>
      </c>
    </row>
    <row r="7" spans="1:6" x14ac:dyDescent="0.25">
      <c r="A7" t="s">
        <v>1</v>
      </c>
      <c r="B7" s="1">
        <v>1544</v>
      </c>
      <c r="C7" s="1">
        <v>194</v>
      </c>
      <c r="D7" s="1">
        <v>24</v>
      </c>
      <c r="E7" s="1">
        <v>0</v>
      </c>
      <c r="F7" s="1">
        <v>0</v>
      </c>
    </row>
    <row r="8" spans="1:6" x14ac:dyDescent="0.25">
      <c r="A8" t="s">
        <v>2</v>
      </c>
      <c r="B8" s="1">
        <v>222748</v>
      </c>
      <c r="C8" s="1">
        <v>34221</v>
      </c>
      <c r="D8" s="1">
        <v>8999</v>
      </c>
      <c r="E8" s="1">
        <v>0</v>
      </c>
      <c r="F8" s="1">
        <v>70</v>
      </c>
    </row>
    <row r="9" spans="1:6" x14ac:dyDescent="0.25">
      <c r="A9" t="s">
        <v>3</v>
      </c>
      <c r="B9" s="1">
        <v>4020</v>
      </c>
      <c r="C9" s="1">
        <v>398</v>
      </c>
      <c r="D9" s="1">
        <v>29</v>
      </c>
      <c r="E9" s="1"/>
      <c r="F9" s="1"/>
    </row>
    <row r="10" spans="1:6" x14ac:dyDescent="0.25">
      <c r="A10" t="s">
        <v>4</v>
      </c>
      <c r="B10" s="1">
        <v>1359</v>
      </c>
      <c r="C10" s="1">
        <v>158</v>
      </c>
      <c r="D10" s="1">
        <v>3</v>
      </c>
      <c r="E10" s="1">
        <v>0</v>
      </c>
      <c r="F10" s="1">
        <v>0</v>
      </c>
    </row>
    <row r="11" spans="1:6" x14ac:dyDescent="0.25">
      <c r="A11" t="s">
        <v>5</v>
      </c>
      <c r="B11" s="1">
        <v>656</v>
      </c>
      <c r="C11" s="1">
        <v>51</v>
      </c>
      <c r="D11" s="1">
        <v>4</v>
      </c>
      <c r="E11" s="1">
        <v>0</v>
      </c>
      <c r="F11" s="1">
        <v>0</v>
      </c>
    </row>
    <row r="12" spans="1:6" x14ac:dyDescent="0.25">
      <c r="A12" t="s">
        <v>6</v>
      </c>
      <c r="B12" s="1">
        <v>805</v>
      </c>
      <c r="C12" s="1">
        <v>122</v>
      </c>
      <c r="D12" s="1">
        <v>16</v>
      </c>
      <c r="E12" s="1">
        <v>0</v>
      </c>
      <c r="F12" s="1">
        <v>0</v>
      </c>
    </row>
    <row r="13" spans="1:6" x14ac:dyDescent="0.25">
      <c r="A13" t="s">
        <v>7</v>
      </c>
      <c r="B13" s="1">
        <v>3090</v>
      </c>
      <c r="C13" s="1">
        <v>607</v>
      </c>
      <c r="D13" s="1">
        <v>48</v>
      </c>
      <c r="E13" s="1">
        <v>0</v>
      </c>
      <c r="F13" s="1">
        <v>69</v>
      </c>
    </row>
    <row r="14" spans="1:6" x14ac:dyDescent="0.25">
      <c r="A14" t="s">
        <v>8</v>
      </c>
      <c r="B14" s="1">
        <v>4836</v>
      </c>
      <c r="C14" s="1">
        <v>882</v>
      </c>
      <c r="D14" s="1">
        <v>41</v>
      </c>
      <c r="E14" s="1">
        <v>0</v>
      </c>
      <c r="F14" s="1">
        <v>0</v>
      </c>
    </row>
    <row r="15" spans="1:6" x14ac:dyDescent="0.25">
      <c r="A15" t="s">
        <v>9</v>
      </c>
      <c r="B15" s="1">
        <v>3498</v>
      </c>
      <c r="C15" s="1">
        <v>550</v>
      </c>
      <c r="D15" s="1">
        <v>94</v>
      </c>
      <c r="E15" s="1">
        <v>0</v>
      </c>
      <c r="F15" s="1">
        <v>0</v>
      </c>
    </row>
    <row r="16" spans="1:6" x14ac:dyDescent="0.25">
      <c r="A16" t="s">
        <v>10</v>
      </c>
      <c r="B16" s="1">
        <v>1620</v>
      </c>
      <c r="C16" s="1">
        <v>578</v>
      </c>
      <c r="D16" s="1">
        <v>16</v>
      </c>
      <c r="E16" s="1">
        <v>0</v>
      </c>
      <c r="F16" s="1">
        <v>1</v>
      </c>
    </row>
    <row r="17" spans="1:8" x14ac:dyDescent="0.25">
      <c r="A17" t="s">
        <v>11</v>
      </c>
      <c r="B17" s="1">
        <v>569</v>
      </c>
      <c r="C17" s="1">
        <v>89</v>
      </c>
      <c r="D17" s="1">
        <v>0</v>
      </c>
      <c r="E17" s="1">
        <v>0</v>
      </c>
      <c r="F17" s="1">
        <v>1</v>
      </c>
    </row>
    <row r="18" spans="1:8" x14ac:dyDescent="0.25">
      <c r="A18" t="s">
        <v>12</v>
      </c>
      <c r="B18" s="14">
        <v>3405</v>
      </c>
      <c r="C18" s="14">
        <f>757+14</f>
        <v>771</v>
      </c>
      <c r="D18" s="14">
        <v>101</v>
      </c>
      <c r="E18" s="14">
        <v>0</v>
      </c>
      <c r="F18" s="14">
        <v>1</v>
      </c>
    </row>
    <row r="19" spans="1:8" x14ac:dyDescent="0.25">
      <c r="A19" t="s">
        <v>13</v>
      </c>
      <c r="B19" s="1">
        <v>3278</v>
      </c>
      <c r="C19" s="1">
        <v>343</v>
      </c>
      <c r="D19" s="1">
        <v>93</v>
      </c>
      <c r="E19" s="1">
        <v>0</v>
      </c>
      <c r="F19" s="1">
        <v>0</v>
      </c>
    </row>
    <row r="20" spans="1:8" x14ac:dyDescent="0.25">
      <c r="A20" t="s">
        <v>25</v>
      </c>
      <c r="B20" s="1">
        <v>34880</v>
      </c>
      <c r="C20" s="1">
        <v>4540</v>
      </c>
      <c r="D20" s="1">
        <v>146</v>
      </c>
      <c r="E20" s="1">
        <v>6</v>
      </c>
      <c r="F20" s="1">
        <v>10</v>
      </c>
    </row>
    <row r="21" spans="1:8" x14ac:dyDescent="0.25">
      <c r="A21" s="2" t="s">
        <v>14</v>
      </c>
      <c r="B21" s="3">
        <f>130586/12</f>
        <v>10882.166666666666</v>
      </c>
      <c r="C21" s="3">
        <f>8008/12</f>
        <v>667.33333333333337</v>
      </c>
      <c r="D21" s="3">
        <v>0</v>
      </c>
      <c r="E21" s="3">
        <v>0</v>
      </c>
      <c r="F21" s="3">
        <f>144/12</f>
        <v>12</v>
      </c>
    </row>
    <row r="22" spans="1:8" x14ac:dyDescent="0.25">
      <c r="A22" s="4" t="s">
        <v>34</v>
      </c>
      <c r="B22" s="5">
        <f>SUM(B6:B21)</f>
        <v>299147.16666666669</v>
      </c>
      <c r="C22" s="5">
        <f>SUM(C6:C21)</f>
        <v>44358.333333333336</v>
      </c>
      <c r="D22" s="5">
        <f>SUM(D6:D21)</f>
        <v>9641</v>
      </c>
      <c r="E22" s="5">
        <f>SUM(E6:E21)</f>
        <v>6</v>
      </c>
      <c r="F22" s="5">
        <f>SUM(F6:F21)</f>
        <v>164</v>
      </c>
    </row>
    <row r="24" spans="1:8" x14ac:dyDescent="0.25">
      <c r="A24" t="s">
        <v>20</v>
      </c>
      <c r="B24" s="1">
        <v>2017308355.0608244</v>
      </c>
      <c r="C24" s="1">
        <v>318632799.57511365</v>
      </c>
      <c r="D24" s="1">
        <v>1358651965.2546864</v>
      </c>
      <c r="E24" s="1">
        <v>6789470.0772284642</v>
      </c>
      <c r="F24" s="1">
        <v>700597466.8927716</v>
      </c>
      <c r="G24" s="11"/>
      <c r="H24" s="11"/>
    </row>
    <row r="25" spans="1:8" x14ac:dyDescent="0.25">
      <c r="A25" t="s">
        <v>28</v>
      </c>
      <c r="B25" s="1">
        <f>B24/B22</f>
        <v>6743.5315451563947</v>
      </c>
      <c r="C25" s="1">
        <f t="shared" ref="C25:F25" si="0">C24/C22</f>
        <v>7183.1553539383121</v>
      </c>
      <c r="D25" s="1">
        <f t="shared" si="0"/>
        <v>140924.38183328352</v>
      </c>
      <c r="E25" s="1">
        <f t="shared" si="0"/>
        <v>1131578.346204744</v>
      </c>
      <c r="F25" s="1">
        <f t="shared" si="0"/>
        <v>4271935.7737364126</v>
      </c>
    </row>
    <row r="27" spans="1:8" x14ac:dyDescent="0.25">
      <c r="A27" t="s">
        <v>21</v>
      </c>
      <c r="B27" s="12" t="s">
        <v>22</v>
      </c>
      <c r="C27" s="12" t="s">
        <v>22</v>
      </c>
      <c r="D27" s="1">
        <v>4069140.035446885</v>
      </c>
      <c r="E27" s="12" t="s">
        <v>22</v>
      </c>
      <c r="F27" s="1">
        <v>1526885.5499130297</v>
      </c>
    </row>
    <row r="28" spans="1:8" x14ac:dyDescent="0.25">
      <c r="A28" t="s">
        <v>29</v>
      </c>
      <c r="B28" s="12" t="s">
        <v>22</v>
      </c>
      <c r="C28" s="12" t="s">
        <v>22</v>
      </c>
      <c r="D28" s="1">
        <f>D27/D22</f>
        <v>422.0661793845955</v>
      </c>
      <c r="E28" s="12" t="s">
        <v>22</v>
      </c>
      <c r="F28" s="1">
        <f>F27/F22</f>
        <v>9310.2777433721312</v>
      </c>
    </row>
    <row r="31" spans="1:8" x14ac:dyDescent="0.25">
      <c r="A31" t="s">
        <v>23</v>
      </c>
      <c r="B31" s="8">
        <v>1.1881085167974793E-2</v>
      </c>
      <c r="C31" s="8">
        <v>1.0236807822923627E-2</v>
      </c>
      <c r="D31" s="8">
        <v>6.6197719734247661E-3</v>
      </c>
      <c r="E31" s="8">
        <v>7.5702523544102568E-3</v>
      </c>
      <c r="F31" s="8">
        <v>5.2086163716222877E-3</v>
      </c>
    </row>
    <row r="32" spans="1:8" x14ac:dyDescent="0.25">
      <c r="A32" t="s">
        <v>30</v>
      </c>
      <c r="B32" s="7">
        <f>B31*B25</f>
        <v>80.120472620927785</v>
      </c>
      <c r="C32" s="7">
        <f t="shared" ref="C32:F32" si="1">C31*C25</f>
        <v>73.532580920471446</v>
      </c>
      <c r="D32" s="7">
        <f t="shared" si="1"/>
        <v>932.88727323218052</v>
      </c>
      <c r="E32" s="7">
        <f t="shared" si="1"/>
        <v>8566.3336395561273</v>
      </c>
      <c r="F32" s="7">
        <f t="shared" si="1"/>
        <v>22250.874609602404</v>
      </c>
    </row>
    <row r="33" spans="1:6" x14ac:dyDescent="0.25">
      <c r="B33" s="7"/>
      <c r="C33" s="7"/>
      <c r="D33" s="7"/>
      <c r="E33" s="7"/>
      <c r="F33" s="7"/>
    </row>
    <row r="34" spans="1:6" x14ac:dyDescent="0.25">
      <c r="A34" t="s">
        <v>27</v>
      </c>
      <c r="B34" s="12" t="s">
        <v>22</v>
      </c>
      <c r="C34" s="12" t="s">
        <v>22</v>
      </c>
      <c r="D34">
        <v>1.13825</v>
      </c>
      <c r="E34" s="12" t="s">
        <v>22</v>
      </c>
      <c r="F34" s="13">
        <v>1.21316</v>
      </c>
    </row>
    <row r="35" spans="1:6" x14ac:dyDescent="0.25">
      <c r="A35" t="s">
        <v>31</v>
      </c>
      <c r="B35" s="12" t="s">
        <v>22</v>
      </c>
      <c r="C35" s="12" t="s">
        <v>22</v>
      </c>
      <c r="D35" s="15">
        <f>D34*0</f>
        <v>0</v>
      </c>
      <c r="E35" s="12" t="s">
        <v>22</v>
      </c>
      <c r="F35" s="15">
        <f>F34*0</f>
        <v>0</v>
      </c>
    </row>
    <row r="36" spans="1:6" x14ac:dyDescent="0.25">
      <c r="B36" s="7"/>
      <c r="C36" s="7"/>
      <c r="D36" s="7"/>
      <c r="E36" s="7"/>
      <c r="F36" s="7"/>
    </row>
    <row r="37" spans="1:6" x14ac:dyDescent="0.25">
      <c r="A37" t="s">
        <v>32</v>
      </c>
      <c r="B37" s="7">
        <f>B32</f>
        <v>80.120472620927785</v>
      </c>
      <c r="C37" s="7">
        <f t="shared" ref="C37:E37" si="2">C32</f>
        <v>73.532580920471446</v>
      </c>
      <c r="D37" s="7">
        <f>D32+D35</f>
        <v>932.88727323218052</v>
      </c>
      <c r="E37" s="7">
        <f t="shared" si="2"/>
        <v>8566.3336395561273</v>
      </c>
      <c r="F37" s="7">
        <f>F32+F35</f>
        <v>22250.874609602404</v>
      </c>
    </row>
    <row r="38" spans="1:6" x14ac:dyDescent="0.25">
      <c r="A38" s="4" t="s">
        <v>33</v>
      </c>
    </row>
    <row r="40" spans="1:6" ht="30.75" customHeight="1" x14ac:dyDescent="0.3">
      <c r="A40" s="10" t="s">
        <v>35</v>
      </c>
      <c r="B40" s="16">
        <f>B37/12</f>
        <v>6.6767060517439818</v>
      </c>
      <c r="C40" s="16">
        <f>C37/12</f>
        <v>6.1277150767059538</v>
      </c>
      <c r="D40" s="16">
        <f>D37/12</f>
        <v>77.74060610268171</v>
      </c>
      <c r="E40" s="16">
        <f>E37/12</f>
        <v>713.86113662967728</v>
      </c>
      <c r="F40" s="17">
        <f>F37/12</f>
        <v>1854.2395508002003</v>
      </c>
    </row>
  </sheetData>
  <pageMargins left="0.7" right="0.7" top="0.75" bottom="0.75" header="0.3" footer="0.3"/>
  <pageSetup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Fixed Rate Calculations</vt:lpstr>
    </vt:vector>
  </TitlesOfParts>
  <Company>VEIC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 Massie</dc:creator>
  <cp:lastModifiedBy>Jim Massie</cp:lastModifiedBy>
  <dcterms:created xsi:type="dcterms:W3CDTF">2021-03-29T17:34:34Z</dcterms:created>
  <dcterms:modified xsi:type="dcterms:W3CDTF">2021-04-02T16:56:45Z</dcterms:modified>
</cp:coreProperties>
</file>