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vppsant\Rate Group\EEU_ANNUAL\EEU_2021 (19 DATA)\To be Filed\Lyndonville\"/>
    </mc:Choice>
  </mc:AlternateContent>
  <xr:revisionPtr revIDLastSave="0" documentId="13_ncr:1_{BA9C7202-F276-471C-A251-B40103FC3E0A}" xr6:coauthVersionLast="45" xr6:coauthVersionMax="45" xr10:uidLastSave="{00000000-0000-0000-0000-000000000000}"/>
  <bookViews>
    <workbookView xWindow="-120" yWindow="-120" windowWidth="20730" windowHeight="1116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5" i="1" l="1"/>
  <c r="AF23"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<sst xmlns="http://schemas.openxmlformats.org/spreadsheetml/2006/main" count="385" uniqueCount="104">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</sst>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Normal="100" workbookViewId="0">
      <pane xSplit="1" ySplit="11" topLeftCell="B30" activePane="bottomRight" state="frozen"/>
      <selection pane="topRight" activeCell="B1" sqref="B1"/>
      <selection pane="bottomLeft" activeCell="A14" sqref="A14"/>
      <selection pane="bottomRight" activeCell="AF38" sqref="AF38"/>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55" t="s">
        <v>62</v>
      </c>
      <c r="F5" s="356"/>
      <c r="G5" s="356"/>
      <c r="H5" s="356"/>
      <c r="I5" s="356"/>
      <c r="J5" s="357"/>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402" t="s">
        <v>94</v>
      </c>
      <c r="E6" s="402"/>
      <c r="F6" s="402"/>
      <c r="G6" s="402"/>
      <c r="H6" s="402"/>
      <c r="I6" s="402"/>
      <c r="J6" s="402"/>
      <c r="K6" s="402"/>
      <c r="L6" s="402"/>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96" t="s">
        <v>3</v>
      </c>
      <c r="C8" s="397"/>
      <c r="D8" s="397"/>
      <c r="E8" s="398"/>
      <c r="F8" s="399" t="s">
        <v>70</v>
      </c>
      <c r="G8" s="400"/>
      <c r="H8" s="400"/>
      <c r="I8" s="400"/>
      <c r="J8" s="400"/>
      <c r="K8" s="400"/>
      <c r="L8" s="400"/>
      <c r="M8" s="400"/>
      <c r="N8" s="400"/>
      <c r="O8" s="400"/>
      <c r="P8" s="400"/>
      <c r="Q8" s="400"/>
      <c r="R8" s="401"/>
      <c r="S8" s="384" t="s">
        <v>9</v>
      </c>
      <c r="T8" s="385"/>
      <c r="U8" s="385"/>
      <c r="V8" s="385"/>
      <c r="W8" s="385"/>
      <c r="X8" s="385"/>
      <c r="Y8" s="385"/>
      <c r="Z8" s="385"/>
      <c r="AA8" s="385"/>
      <c r="AB8" s="385"/>
      <c r="AC8" s="385"/>
      <c r="AD8" s="386"/>
      <c r="AE8" s="18"/>
    </row>
    <row r="9" spans="1:35" s="213" customFormat="1" ht="18" customHeight="1" thickBot="1" x14ac:dyDescent="0.25">
      <c r="A9" s="314" t="s">
        <v>80</v>
      </c>
      <c r="B9" s="207"/>
      <c r="C9" s="208"/>
      <c r="D9" s="209"/>
      <c r="E9" s="210"/>
      <c r="F9" s="382" t="s">
        <v>13</v>
      </c>
      <c r="G9" s="382"/>
      <c r="H9" s="382"/>
      <c r="I9" s="382"/>
      <c r="J9" s="383"/>
      <c r="K9" s="378" t="s">
        <v>8</v>
      </c>
      <c r="L9" s="379"/>
      <c r="M9" s="379"/>
      <c r="N9" s="379"/>
      <c r="O9" s="379"/>
      <c r="P9" s="379"/>
      <c r="Q9" s="380"/>
      <c r="R9" s="139"/>
      <c r="S9" s="381" t="s">
        <v>42</v>
      </c>
      <c r="T9" s="382"/>
      <c r="U9" s="382"/>
      <c r="V9" s="383"/>
      <c r="W9" s="378" t="s">
        <v>8</v>
      </c>
      <c r="X9" s="379"/>
      <c r="Y9" s="379"/>
      <c r="Z9" s="379"/>
      <c r="AA9" s="379"/>
      <c r="AB9" s="379"/>
      <c r="AC9" s="380"/>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90" t="s">
        <v>22</v>
      </c>
      <c r="O10" s="391"/>
      <c r="P10" s="392"/>
      <c r="Q10" s="25" t="s">
        <v>7</v>
      </c>
      <c r="R10" s="47" t="s">
        <v>17</v>
      </c>
      <c r="S10" s="48" t="s">
        <v>66</v>
      </c>
      <c r="T10" s="215" t="s">
        <v>18</v>
      </c>
      <c r="U10" s="141" t="s">
        <v>19</v>
      </c>
      <c r="V10" s="33" t="s">
        <v>7</v>
      </c>
      <c r="W10" s="48" t="s">
        <v>66</v>
      </c>
      <c r="X10" s="215" t="s">
        <v>18</v>
      </c>
      <c r="Y10" s="141"/>
      <c r="Z10" s="393" t="s">
        <v>22</v>
      </c>
      <c r="AA10" s="394"/>
      <c r="AB10" s="395"/>
      <c r="AC10" s="137" t="s">
        <v>7</v>
      </c>
      <c r="AD10" s="36" t="s">
        <v>7</v>
      </c>
      <c r="AE10" s="127" t="s">
        <v>10</v>
      </c>
      <c r="AF10" s="366" t="s">
        <v>68</v>
      </c>
      <c r="AG10" s="367"/>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368"/>
      <c r="AG11" s="369"/>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4"/>
      <c r="AG12" s="375"/>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76"/>
      <c r="AG13" s="377"/>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2">
        <f>AE14+AD14+R14+E14</f>
        <v>0</v>
      </c>
      <c r="AG14" s="363"/>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370">
        <f>AE15+AD15+R15+E15</f>
        <v>0</v>
      </c>
      <c r="AG15" s="371"/>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2">
        <f t="shared" si="1"/>
        <v>0</v>
      </c>
      <c r="AG16" s="373"/>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58"/>
      <c r="AG17" s="359"/>
      <c r="AI17" s="228"/>
    </row>
    <row r="18" spans="1:35" s="235" customFormat="1" x14ac:dyDescent="0.2">
      <c r="A18" s="65" t="s">
        <v>39</v>
      </c>
      <c r="B18" s="335" t="s">
        <v>44</v>
      </c>
      <c r="C18" s="248">
        <v>542698</v>
      </c>
      <c r="D18" s="249">
        <v>4271118</v>
      </c>
      <c r="E18" s="122">
        <f>SUM(C18:D18)</f>
        <v>4813816</v>
      </c>
      <c r="F18" s="187" t="s">
        <v>44</v>
      </c>
      <c r="G18" s="248">
        <v>163136.75</v>
      </c>
      <c r="H18" s="249">
        <v>1677267.236</v>
      </c>
      <c r="I18" s="249">
        <v>99757</v>
      </c>
      <c r="J18" s="122">
        <f>SUM(G18:I18)</f>
        <v>1940160.986</v>
      </c>
      <c r="K18" s="339" t="s">
        <v>44</v>
      </c>
      <c r="L18" s="248">
        <v>85142.709999999992</v>
      </c>
      <c r="M18" s="250">
        <v>1344767.7776000006</v>
      </c>
      <c r="N18" s="251">
        <v>928706.52639999997</v>
      </c>
      <c r="O18" s="249">
        <v>0</v>
      </c>
      <c r="P18" s="122">
        <f>SUM(N18:O18)</f>
        <v>928706.52639999997</v>
      </c>
      <c r="Q18" s="117">
        <f>L18+M18+P18</f>
        <v>2358617.0140000004</v>
      </c>
      <c r="R18" s="349">
        <f>Q18+J18</f>
        <v>4298778</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60">
        <f>AE18+AD18+R18+E18</f>
        <v>9112594</v>
      </c>
      <c r="AG18" s="361"/>
      <c r="AI18" s="228"/>
    </row>
    <row r="19" spans="1:35" s="13" customFormat="1" ht="13.5" customHeight="1" x14ac:dyDescent="0.2">
      <c r="A19" s="66" t="s">
        <v>92</v>
      </c>
      <c r="B19" s="79" t="s">
        <v>44</v>
      </c>
      <c r="C19" s="180">
        <f>C18+C16</f>
        <v>542698</v>
      </c>
      <c r="D19" s="181">
        <f>D18+D16</f>
        <v>4271118</v>
      </c>
      <c r="E19" s="118">
        <f>E18+E16</f>
        <v>4813816</v>
      </c>
      <c r="F19" s="176" t="s">
        <v>44</v>
      </c>
      <c r="G19" s="180">
        <f>G18+G16</f>
        <v>163136.75</v>
      </c>
      <c r="H19" s="181">
        <f>H18+H16</f>
        <v>1677267.236</v>
      </c>
      <c r="I19" s="181">
        <f>I18+I16</f>
        <v>99757</v>
      </c>
      <c r="J19" s="118">
        <f>J18+J16</f>
        <v>1940160.986</v>
      </c>
      <c r="K19" s="177" t="s">
        <v>44</v>
      </c>
      <c r="L19" s="180">
        <f t="shared" ref="L19:R19" si="3">L18+L16</f>
        <v>85142.709999999992</v>
      </c>
      <c r="M19" s="123">
        <f t="shared" si="3"/>
        <v>1344767.7776000006</v>
      </c>
      <c r="N19" s="180">
        <f t="shared" si="3"/>
        <v>928706.52639999997</v>
      </c>
      <c r="O19" s="181">
        <f t="shared" si="3"/>
        <v>0</v>
      </c>
      <c r="P19" s="123">
        <f t="shared" si="3"/>
        <v>928706.52639999997</v>
      </c>
      <c r="Q19" s="126">
        <f t="shared" si="3"/>
        <v>2358617.0140000004</v>
      </c>
      <c r="R19" s="126">
        <f t="shared" si="3"/>
        <v>4298778</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62">
        <f>SUM(AF16:AG18)</f>
        <v>9112594</v>
      </c>
      <c r="AG19" s="363"/>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58"/>
      <c r="AG20" s="359"/>
    </row>
    <row r="21" spans="1:35" s="255" customFormat="1" x14ac:dyDescent="0.2">
      <c r="A21" s="347" t="s">
        <v>23</v>
      </c>
      <c r="B21" s="85" t="s">
        <v>44</v>
      </c>
      <c r="C21" s="184" t="s">
        <v>44</v>
      </c>
      <c r="D21" s="185" t="s">
        <v>44</v>
      </c>
      <c r="E21" s="186">
        <v>4813816</v>
      </c>
      <c r="F21" s="187" t="s">
        <v>44</v>
      </c>
      <c r="G21" s="184" t="s">
        <v>44</v>
      </c>
      <c r="H21" s="184" t="s">
        <v>44</v>
      </c>
      <c r="I21" s="188">
        <v>99757</v>
      </c>
      <c r="J21" s="189" t="s">
        <v>44</v>
      </c>
      <c r="K21" s="187" t="s">
        <v>44</v>
      </c>
      <c r="L21" s="184" t="s">
        <v>44</v>
      </c>
      <c r="M21" s="190" t="s">
        <v>44</v>
      </c>
      <c r="N21" s="185" t="s">
        <v>44</v>
      </c>
      <c r="O21" s="184" t="s">
        <v>44</v>
      </c>
      <c r="P21" s="190" t="s">
        <v>44</v>
      </c>
      <c r="Q21" s="190" t="s">
        <v>44</v>
      </c>
      <c r="R21" s="186">
        <v>4298778</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364">
        <v>9112594</v>
      </c>
      <c r="AG21" s="365"/>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51"/>
      <c r="AG22" s="352"/>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3">
        <f>AF19-AF21</f>
        <v>0</v>
      </c>
      <c r="AG23" s="354"/>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4835.666666666667</v>
      </c>
      <c r="C34" s="296" t="s">
        <v>44</v>
      </c>
      <c r="D34" s="286">
        <v>30981386</v>
      </c>
      <c r="E34" s="96">
        <f>D34</f>
        <v>30981386</v>
      </c>
      <c r="F34" s="145">
        <v>882.33333333333337</v>
      </c>
      <c r="G34" s="296" t="s">
        <v>44</v>
      </c>
      <c r="H34" s="286">
        <v>12187559</v>
      </c>
      <c r="I34" s="286">
        <v>477435</v>
      </c>
      <c r="J34" s="96">
        <f>I34+H34</f>
        <v>12664994</v>
      </c>
      <c r="K34" s="148">
        <v>41</v>
      </c>
      <c r="L34" s="296" t="s">
        <v>44</v>
      </c>
      <c r="M34" s="286">
        <v>17724798</v>
      </c>
      <c r="N34" s="287">
        <v>55604</v>
      </c>
      <c r="O34" s="286">
        <v>0</v>
      </c>
      <c r="P34" s="96">
        <f>SUM(N34:O34)</f>
        <v>55604</v>
      </c>
      <c r="Q34" s="103">
        <f>M34</f>
        <v>17724798</v>
      </c>
      <c r="R34" s="103">
        <f>Q34+J34</f>
        <v>30389792</v>
      </c>
      <c r="S34" s="148">
        <v>0</v>
      </c>
      <c r="T34" s="296" t="s">
        <v>44</v>
      </c>
      <c r="U34" s="286">
        <v>0</v>
      </c>
      <c r="V34" s="114">
        <f>U34</f>
        <v>0</v>
      </c>
      <c r="W34" s="297">
        <v>0</v>
      </c>
      <c r="X34" s="296" t="s">
        <v>44</v>
      </c>
      <c r="Y34" s="298">
        <f>Y35-Y31-Y33</f>
        <v>0</v>
      </c>
      <c r="Z34" s="299">
        <f t="shared" ref="Z34:AA34" si="6">Z35-Z31-Z33</f>
        <v>0</v>
      </c>
      <c r="AA34" s="298">
        <f t="shared" si="6"/>
        <v>0</v>
      </c>
      <c r="AB34" s="96">
        <f>SUM(Z34:AA34)</f>
        <v>0</v>
      </c>
      <c r="AC34" s="103">
        <f>Y34</f>
        <v>0</v>
      </c>
      <c r="AD34" s="103">
        <f t="shared" ref="AD34" si="7">AC34+U34</f>
        <v>0</v>
      </c>
      <c r="AE34" s="174">
        <v>0</v>
      </c>
      <c r="AF34" s="169">
        <f>+R34+E34+AD34+AE34</f>
        <v>61371178</v>
      </c>
      <c r="AG34" s="170">
        <f>AB34+P34</f>
        <v>55604</v>
      </c>
      <c r="AH34" s="227"/>
    </row>
    <row r="35" spans="1:34" s="4" customFormat="1" x14ac:dyDescent="0.2">
      <c r="A35" s="57" t="s">
        <v>93</v>
      </c>
      <c r="B35" s="102">
        <f>SUM(B31:B34)</f>
        <v>4835.666666666667</v>
      </c>
      <c r="C35" s="107" t="s">
        <v>44</v>
      </c>
      <c r="D35" s="99">
        <f>SUM(D31:D34)</f>
        <v>30981386</v>
      </c>
      <c r="E35" s="95">
        <f>SUM(E31:E34)</f>
        <v>30981386</v>
      </c>
      <c r="F35" s="102">
        <f>SUM(F31:F34)</f>
        <v>882.33333333333337</v>
      </c>
      <c r="G35" s="107" t="s">
        <v>44</v>
      </c>
      <c r="H35" s="99">
        <f>SUM(H31:H34)</f>
        <v>12187559</v>
      </c>
      <c r="I35" s="99">
        <f>SUM(I31:I34)</f>
        <v>477435</v>
      </c>
      <c r="J35" s="95">
        <f>SUM(J31:J34)</f>
        <v>12664994</v>
      </c>
      <c r="K35" s="101">
        <f>SUM(K31:K34)</f>
        <v>41</v>
      </c>
      <c r="L35" s="107" t="s">
        <v>44</v>
      </c>
      <c r="M35" s="99">
        <f>SUM(M31:M34)</f>
        <v>17724798</v>
      </c>
      <c r="N35" s="100">
        <f>SUM(N31:N34)</f>
        <v>55604</v>
      </c>
      <c r="O35" s="100">
        <f>SUM(O31:O34)</f>
        <v>0</v>
      </c>
      <c r="P35" s="97">
        <f t="shared" ref="P35" si="8">SUM(P31:P34)</f>
        <v>55604</v>
      </c>
      <c r="Q35" s="98">
        <f>SUM(Q31:Q34)</f>
        <v>17724798</v>
      </c>
      <c r="R35" s="98">
        <f>SUM(R31:R34)</f>
        <v>30389792</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61371178</v>
      </c>
      <c r="AG35" s="134">
        <f>SUM(AG31:AG34)</f>
        <v>55604</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30981386</v>
      </c>
      <c r="F37" s="85" t="s">
        <v>44</v>
      </c>
      <c r="G37" s="86" t="s">
        <v>44</v>
      </c>
      <c r="H37" s="87" t="s">
        <v>44</v>
      </c>
      <c r="I37" s="199">
        <v>477435</v>
      </c>
      <c r="J37" s="157" t="s">
        <v>44</v>
      </c>
      <c r="K37" s="85" t="s">
        <v>44</v>
      </c>
      <c r="L37" s="86" t="s">
        <v>44</v>
      </c>
      <c r="M37" s="88" t="s">
        <v>44</v>
      </c>
      <c r="N37" s="85" t="s">
        <v>44</v>
      </c>
      <c r="O37" s="86" t="s">
        <v>44</v>
      </c>
      <c r="P37" s="157" t="s">
        <v>44</v>
      </c>
      <c r="Q37" s="164" t="s">
        <v>44</v>
      </c>
      <c r="R37" s="149">
        <v>30389792</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61371178</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403" t="s">
        <v>47</v>
      </c>
      <c r="C41" s="404"/>
      <c r="D41" s="404"/>
      <c r="E41" s="404"/>
      <c r="F41" s="404"/>
      <c r="G41" s="404"/>
      <c r="H41" s="404"/>
      <c r="I41" s="404"/>
      <c r="J41" s="404"/>
      <c r="K41" s="404"/>
      <c r="L41" s="404"/>
      <c r="M41" s="404"/>
      <c r="N41" s="404"/>
      <c r="O41" s="405"/>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87" t="s">
        <v>48</v>
      </c>
      <c r="C43" s="388"/>
      <c r="D43" s="388"/>
      <c r="E43" s="388"/>
      <c r="F43" s="388"/>
      <c r="G43" s="388"/>
      <c r="H43" s="388"/>
      <c r="I43" s="388"/>
      <c r="J43" s="388"/>
      <c r="K43" s="389"/>
      <c r="L43" s="406" t="s">
        <v>103</v>
      </c>
      <c r="M43" s="407"/>
      <c r="N43" s="407"/>
      <c r="O43" s="408"/>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87" t="s">
        <v>102</v>
      </c>
      <c r="C45" s="388"/>
      <c r="D45" s="388"/>
      <c r="E45" s="388"/>
      <c r="F45" s="388"/>
      <c r="G45" s="388"/>
      <c r="H45" s="388"/>
      <c r="I45" s="388"/>
      <c r="J45" s="388"/>
      <c r="K45" s="388"/>
      <c r="L45" s="388"/>
      <c r="M45" s="388"/>
      <c r="N45" s="388"/>
      <c r="O45" s="389"/>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409" t="s">
        <v>89</v>
      </c>
      <c r="C47" s="410"/>
      <c r="D47" s="410"/>
      <c r="E47" s="410"/>
      <c r="F47" s="410"/>
      <c r="G47" s="410"/>
      <c r="H47" s="410"/>
      <c r="I47" s="411"/>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409" t="s">
        <v>96</v>
      </c>
      <c r="C49" s="410"/>
      <c r="D49" s="410"/>
      <c r="E49" s="410"/>
      <c r="F49" s="410"/>
      <c r="G49" s="410"/>
      <c r="H49" s="411"/>
      <c r="I49" s="412" t="s">
        <v>97</v>
      </c>
      <c r="J49" s="413"/>
      <c r="K49" s="413"/>
      <c r="L49" s="413"/>
      <c r="M49" s="413"/>
      <c r="N49" s="413"/>
      <c r="O49" s="414"/>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topLeftCell="A7" workbookViewId="0">
      <selection activeCell="B25" sqref="B25"/>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783.89142459211689</v>
      </c>
    </row>
    <row r="16" spans="1:3" x14ac:dyDescent="0.2">
      <c r="B16" s="43" t="s">
        <v>61</v>
      </c>
      <c r="C16" s="42">
        <v>783.89142459211689</v>
      </c>
    </row>
    <row r="17" spans="3:4" x14ac:dyDescent="0.2">
      <c r="C17" s="11">
        <f>C15+C16</f>
        <v>1567.7828491842338</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2020-07-31T18:43:15Z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