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J:\Accounting\EEC\"/>
    </mc:Choice>
  </mc:AlternateContent>
  <xr:revisionPtr revIDLastSave="0" documentId="13_ncr:1_{04747893-9101-4024-8FD4-04D81FEFF93E}" xr6:coauthVersionLast="45" xr6:coauthVersionMax="45" xr10:uidLastSave="{00000000-0000-0000-0000-000000000000}"/>
  <bookViews>
    <workbookView xWindow="-120" yWindow="-120" windowWidth="29040" windowHeight="1584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3" i="1" l="1"/>
  <c r="D34" i="1" l="1"/>
  <c r="D33" i="1"/>
  <c r="E37" i="1" l="1"/>
  <c r="C29" i="3" l="1"/>
  <c r="C27" i="3"/>
  <c r="C26" i="3"/>
  <c r="C25" i="3"/>
  <c r="R21" i="1" l="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<sst xmlns="http://schemas.openxmlformats.org/spreadsheetml/2006/main" count="401" uniqueCount="118">
  <si>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</si>
  <si>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</si>
  <si>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</si>
  <si>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</si>
  <si>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</si>
  <si>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</si>
  <si>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</si>
  <si>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</si>
  <si>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</si>
  <si>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</si>
  <si>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</si>
  <si>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</si>
  <si>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</si>
  <si>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</si>
  <si>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</si>
  <si>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</si>
  <si>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</si>
  <si>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</si>
  <si>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</si>
  <si>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</si>
  <si>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</si>
  <si>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</si>
  <si>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</si>
  <si>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</si>
  <si>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</si>
  <si>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</si>
  <si>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</si>
  <si>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</si>
  <si>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</si>
  <si>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</si>
  <si>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</si>
  <si>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</si>
  <si>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</si>
  <si>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</si>
  <si>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</si>
  <si>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</si>
  <si>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</si>
  <si>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</si>
  <si>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</si>
  <si>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</si>
  <si>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</si>
  <si>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</si>
  <si>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</si>
  <si>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</si>
  <si>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</si>
  <si>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</si>
  <si>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</si>
  <si>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</si>
  <si>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</si>
  <si>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</si>
  <si>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</si>
  <si>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</si>
  <si>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</si>
  <si>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</si>
  <si>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</si>
  <si>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</si>
  <si>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</si>
  <si>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</si>
  <si>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</si>
  <si>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</si>
  <si>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</si>
  <si>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</si>
  <si>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</si>
  <si>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</si>
  <si>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</si>
  <si>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</si>
  <si>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</si>
  <si>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</si>
  <si>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</si>
  <si>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</si>
  <si>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</si>
  <si>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</si>
  <si>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</si>
  <si>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</si>
  <si>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</si>
  <si>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</si>
  <si>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</si>
  <si>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</si>
  <si>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</si>
  <si>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</si>
  <si>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</si>
  <si>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</si>
  <si>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</si>
  <si>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</si>
  <si>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</si>
  <si>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</si>
  <si>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</si>
  <si>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</si>
  <si>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</si>
  <si>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</si>
  <si>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</si>
  <si>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</si>
  <si>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</si>
  <si>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</si>
  <si>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</si>
  <si>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</si>
  <si>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</si>
  <si>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</si>
  <si>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</si>
  <si>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</si>
  <si>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</si>
  <si>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</si>
  <si>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</si>
  <si>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</si>
  <si>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EEC as % of Revenues</t>
  </si>
  <si>
    <t>Total Uncollectables x % of Revenues</t>
  </si>
  <si>
    <t>EEC Uncollectables</t>
  </si>
  <si>
    <t>Utility AFUDC (carrying charge)</t>
  </si>
  <si>
    <t>2019 Actual Total Annual Utility Uncollectibles</t>
  </si>
  <si>
    <t>2019 EEC Payments</t>
  </si>
  <si>
    <t>Total 2019 Billed Amounts</t>
  </si>
  <si>
    <t>Total 2019 Actual EEC Uncollectible</t>
  </si>
  <si>
    <t>Calculated amount</t>
  </si>
  <si>
    <t>Same as F14</t>
  </si>
  <si>
    <t>Utility determined (Usually use short term borrowing rate)</t>
  </si>
  <si>
    <t>Includes actual of all unpaid EEC 2019 amounts</t>
  </si>
  <si>
    <t>Total that you sent to the Fiscal Agent February 2019 through January 2020</t>
  </si>
  <si>
    <t>Total Utility bills in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</si>
</sst>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8">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9" fontId="22" fillId="0" borderId="0" applyFont="0" applyFill="0" applyBorder="0" applyAlignment="0" applyProtection="0"/>
  </cellStyleXfs>
  <cellXfs count="418">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44" fontId="0" fillId="0" borderId="0" xfId="4" applyFont="1"/>
    <xf numFmtId="10" fontId="0" fillId="0" borderId="0" xfId="7" applyNumberFormat="1" applyFont="1"/>
    <xf numFmtId="44" fontId="0" fillId="0" borderId="0" xfId="0" applyNumberFormat="1"/>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8">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 name="Percent" xfId="7" builtinId="5"/>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110" zoomScaleNormal="110" workbookViewId="0">
      <pane xSplit="1" ySplit="11" topLeftCell="B12" activePane="bottomRight" state="frozen"/>
      <selection pane="topRight" activeCell="B1" sqref="B1"/>
      <selection pane="bottomLeft" activeCell="A14" sqref="A14"/>
      <selection pane="bottomRight" activeCell="B34" sqref="B34"/>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3" t="s">
        <v>99</v>
      </c>
    </row>
    <row r="2" spans="1:35" ht="15.75" x14ac:dyDescent="0.25">
      <c r="A2" s="204"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58" t="s">
        <v>62</v>
      </c>
      <c r="F5" s="359"/>
      <c r="G5" s="359"/>
      <c r="H5" s="359"/>
      <c r="I5" s="359"/>
      <c r="J5" s="360"/>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405" t="s">
        <v>94</v>
      </c>
      <c r="E6" s="405"/>
      <c r="F6" s="405"/>
      <c r="G6" s="405"/>
      <c r="H6" s="405"/>
      <c r="I6" s="405"/>
      <c r="J6" s="405"/>
      <c r="K6" s="405"/>
      <c r="L6" s="405"/>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8" t="s">
        <v>101</v>
      </c>
      <c r="B8" s="399" t="s">
        <v>3</v>
      </c>
      <c r="C8" s="400"/>
      <c r="D8" s="400"/>
      <c r="E8" s="401"/>
      <c r="F8" s="402" t="s">
        <v>70</v>
      </c>
      <c r="G8" s="403"/>
      <c r="H8" s="403"/>
      <c r="I8" s="403"/>
      <c r="J8" s="403"/>
      <c r="K8" s="403"/>
      <c r="L8" s="403"/>
      <c r="M8" s="403"/>
      <c r="N8" s="403"/>
      <c r="O8" s="403"/>
      <c r="P8" s="403"/>
      <c r="Q8" s="403"/>
      <c r="R8" s="404"/>
      <c r="S8" s="387" t="s">
        <v>9</v>
      </c>
      <c r="T8" s="388"/>
      <c r="U8" s="388"/>
      <c r="V8" s="388"/>
      <c r="W8" s="388"/>
      <c r="X8" s="388"/>
      <c r="Y8" s="388"/>
      <c r="Z8" s="388"/>
      <c r="AA8" s="388"/>
      <c r="AB8" s="388"/>
      <c r="AC8" s="388"/>
      <c r="AD8" s="389"/>
      <c r="AE8" s="18"/>
    </row>
    <row r="9" spans="1:35" s="213" customFormat="1" ht="19.5" customHeight="1" thickBot="1" x14ac:dyDescent="0.25">
      <c r="A9" s="314" t="s">
        <v>87</v>
      </c>
      <c r="B9" s="207"/>
      <c r="C9" s="208"/>
      <c r="D9" s="209"/>
      <c r="E9" s="210"/>
      <c r="F9" s="385" t="s">
        <v>13</v>
      </c>
      <c r="G9" s="385"/>
      <c r="H9" s="385"/>
      <c r="I9" s="385"/>
      <c r="J9" s="386"/>
      <c r="K9" s="381" t="s">
        <v>8</v>
      </c>
      <c r="L9" s="382"/>
      <c r="M9" s="382"/>
      <c r="N9" s="382"/>
      <c r="O9" s="382"/>
      <c r="P9" s="382"/>
      <c r="Q9" s="383"/>
      <c r="R9" s="139"/>
      <c r="S9" s="384" t="s">
        <v>42</v>
      </c>
      <c r="T9" s="385"/>
      <c r="U9" s="385"/>
      <c r="V9" s="386"/>
      <c r="W9" s="381" t="s">
        <v>8</v>
      </c>
      <c r="X9" s="382"/>
      <c r="Y9" s="382"/>
      <c r="Z9" s="382"/>
      <c r="AA9" s="382"/>
      <c r="AB9" s="382"/>
      <c r="AC9" s="383"/>
      <c r="AD9" s="81"/>
      <c r="AE9" s="211"/>
      <c r="AF9" s="212"/>
      <c r="AG9" s="212"/>
    </row>
    <row r="10" spans="1:35" s="217" customFormat="1" ht="13.5" thickBot="1" x14ac:dyDescent="0.25">
      <c r="A10" s="315"/>
      <c r="B10" s="45" t="s">
        <v>66</v>
      </c>
      <c r="C10" s="214" t="s">
        <v>14</v>
      </c>
      <c r="D10" s="140" t="s">
        <v>16</v>
      </c>
      <c r="E10" s="20" t="s">
        <v>17</v>
      </c>
      <c r="F10" s="48" t="s">
        <v>66</v>
      </c>
      <c r="G10" s="215" t="s">
        <v>18</v>
      </c>
      <c r="H10" s="141" t="s">
        <v>19</v>
      </c>
      <c r="I10" s="141" t="s">
        <v>91</v>
      </c>
      <c r="J10" s="33" t="s">
        <v>7</v>
      </c>
      <c r="K10" s="67" t="s">
        <v>66</v>
      </c>
      <c r="L10" s="214" t="s">
        <v>18</v>
      </c>
      <c r="M10" s="216"/>
      <c r="N10" s="393" t="s">
        <v>22</v>
      </c>
      <c r="O10" s="394"/>
      <c r="P10" s="395"/>
      <c r="Q10" s="25" t="s">
        <v>7</v>
      </c>
      <c r="R10" s="47" t="s">
        <v>17</v>
      </c>
      <c r="S10" s="48" t="s">
        <v>66</v>
      </c>
      <c r="T10" s="215" t="s">
        <v>18</v>
      </c>
      <c r="U10" s="141" t="s">
        <v>19</v>
      </c>
      <c r="V10" s="33" t="s">
        <v>7</v>
      </c>
      <c r="W10" s="48" t="s">
        <v>66</v>
      </c>
      <c r="X10" s="215" t="s">
        <v>18</v>
      </c>
      <c r="Y10" s="141"/>
      <c r="Z10" s="396" t="s">
        <v>22</v>
      </c>
      <c r="AA10" s="397"/>
      <c r="AB10" s="398"/>
      <c r="AC10" s="137" t="s">
        <v>7</v>
      </c>
      <c r="AD10" s="36" t="s">
        <v>7</v>
      </c>
      <c r="AE10" s="127" t="s">
        <v>10</v>
      </c>
      <c r="AF10" s="369" t="s">
        <v>68</v>
      </c>
      <c r="AG10" s="370"/>
      <c r="AH10" s="214"/>
      <c r="AI10" s="214"/>
    </row>
    <row r="11" spans="1:35" s="217" customFormat="1" ht="13.5" thickBot="1" x14ac:dyDescent="0.25">
      <c r="A11" s="316"/>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371"/>
      <c r="AG11" s="372"/>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377"/>
      <c r="AG12" s="378"/>
      <c r="AI12" s="227"/>
    </row>
    <row r="13" spans="1:35" s="235" customFormat="1" ht="15" x14ac:dyDescent="0.35">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379"/>
      <c r="AG13" s="380"/>
      <c r="AI13" s="228"/>
    </row>
    <row r="14" spans="1:35" s="235" customFormat="1" x14ac:dyDescent="0.2">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65">
        <f>AE14+AD14+R14+E14</f>
        <v>0</v>
      </c>
      <c r="AG14" s="366"/>
      <c r="AI14" s="228"/>
    </row>
    <row r="15" spans="1:35" s="15" customFormat="1" ht="15" x14ac:dyDescent="0.35">
      <c r="A15" s="317" t="s">
        <v>98</v>
      </c>
      <c r="B15" s="335" t="s">
        <v>44</v>
      </c>
      <c r="C15" s="336">
        <v>0</v>
      </c>
      <c r="D15" s="337">
        <v>0</v>
      </c>
      <c r="E15" s="338">
        <f>SUM(C15:D15)</f>
        <v>0</v>
      </c>
      <c r="F15" s="187" t="s">
        <v>44</v>
      </c>
      <c r="G15" s="336">
        <v>0</v>
      </c>
      <c r="H15" s="337">
        <v>0</v>
      </c>
      <c r="I15" s="337">
        <v>0</v>
      </c>
      <c r="J15" s="338">
        <f>SUM(G15:I15)</f>
        <v>0</v>
      </c>
      <c r="K15" s="339" t="s">
        <v>44</v>
      </c>
      <c r="L15" s="336">
        <v>0</v>
      </c>
      <c r="M15" s="340">
        <v>0</v>
      </c>
      <c r="N15" s="341">
        <v>0</v>
      </c>
      <c r="O15" s="337">
        <v>0</v>
      </c>
      <c r="P15" s="338">
        <f>N15+O15</f>
        <v>0</v>
      </c>
      <c r="Q15" s="342">
        <f>L15+M15+P15</f>
        <v>0</v>
      </c>
      <c r="R15" s="343">
        <f>Q15+J15</f>
        <v>0</v>
      </c>
      <c r="S15" s="187" t="s">
        <v>44</v>
      </c>
      <c r="T15" s="336">
        <v>0</v>
      </c>
      <c r="U15" s="337">
        <v>0</v>
      </c>
      <c r="V15" s="338">
        <f>T15+U15</f>
        <v>0</v>
      </c>
      <c r="W15" s="187" t="s">
        <v>44</v>
      </c>
      <c r="X15" s="336">
        <v>0</v>
      </c>
      <c r="Y15" s="337">
        <v>0</v>
      </c>
      <c r="Z15" s="341">
        <v>0</v>
      </c>
      <c r="AA15" s="337">
        <v>0</v>
      </c>
      <c r="AB15" s="338">
        <f>Z15+AA15</f>
        <v>0</v>
      </c>
      <c r="AC15" s="342">
        <f>X15+Y15+AB15</f>
        <v>0</v>
      </c>
      <c r="AD15" s="344">
        <f>V15+AC15</f>
        <v>0</v>
      </c>
      <c r="AE15" s="345">
        <v>0</v>
      </c>
      <c r="AF15" s="373">
        <f>AE15+AD15+R15+E15</f>
        <v>0</v>
      </c>
      <c r="AG15" s="374"/>
      <c r="AI15" s="16"/>
    </row>
    <row r="16" spans="1:35" s="235"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375">
        <f t="shared" si="1"/>
        <v>0</v>
      </c>
      <c r="AG16" s="376"/>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61"/>
      <c r="AG17" s="362"/>
      <c r="AI17" s="228"/>
    </row>
    <row r="18" spans="1:35" s="235" customFormat="1" x14ac:dyDescent="0.2">
      <c r="A18" s="65" t="s">
        <v>39</v>
      </c>
      <c r="B18" s="335" t="s">
        <v>44</v>
      </c>
      <c r="C18" s="248">
        <v>1801554.84</v>
      </c>
      <c r="D18" s="249">
        <v>11930801.310000001</v>
      </c>
      <c r="E18" s="122">
        <f>SUM(C18:D18)</f>
        <v>13732356.15</v>
      </c>
      <c r="F18" s="187" t="s">
        <v>44</v>
      </c>
      <c r="G18" s="248">
        <v>97057.41</v>
      </c>
      <c r="H18" s="249">
        <v>1041309.8</v>
      </c>
      <c r="I18" s="249">
        <v>85287.1</v>
      </c>
      <c r="J18" s="122">
        <f>SUM(G18:I18)</f>
        <v>1223654.31</v>
      </c>
      <c r="K18" s="339" t="s">
        <v>44</v>
      </c>
      <c r="L18" s="248">
        <v>0</v>
      </c>
      <c r="M18" s="250">
        <v>0</v>
      </c>
      <c r="N18" s="251">
        <v>0</v>
      </c>
      <c r="O18" s="249">
        <v>0</v>
      </c>
      <c r="P18" s="122">
        <f>SUM(N18:O18)</f>
        <v>0</v>
      </c>
      <c r="Q18" s="117">
        <f>L18+M18+P18</f>
        <v>0</v>
      </c>
      <c r="R18" s="349">
        <f>Q18+J18</f>
        <v>1223654.31</v>
      </c>
      <c r="S18" s="187" t="s">
        <v>44</v>
      </c>
      <c r="T18" s="252">
        <f>T19-T16</f>
        <v>0</v>
      </c>
      <c r="U18" s="253">
        <f>U19-U16</f>
        <v>0</v>
      </c>
      <c r="V18" s="122">
        <f>V19-V16</f>
        <v>0</v>
      </c>
      <c r="W18" s="187" t="s">
        <v>44</v>
      </c>
      <c r="X18" s="252">
        <f t="shared" ref="X18:AC18" si="2">X19-X16</f>
        <v>3543.48</v>
      </c>
      <c r="Y18" s="253">
        <f t="shared" si="2"/>
        <v>397334.9</v>
      </c>
      <c r="Z18" s="254">
        <f t="shared" si="2"/>
        <v>180665.92</v>
      </c>
      <c r="AA18" s="253">
        <f t="shared" si="2"/>
        <v>0</v>
      </c>
      <c r="AB18" s="122">
        <f t="shared" si="2"/>
        <v>180665.92</v>
      </c>
      <c r="AC18" s="117">
        <f t="shared" si="2"/>
        <v>581544.30000000005</v>
      </c>
      <c r="AD18" s="129">
        <f>AC18+V18</f>
        <v>581544.30000000005</v>
      </c>
      <c r="AE18" s="155">
        <v>0</v>
      </c>
      <c r="AF18" s="363">
        <f>AE18+AD18+R18+E18</f>
        <v>15537554.76</v>
      </c>
      <c r="AG18" s="364"/>
      <c r="AI18" s="228"/>
    </row>
    <row r="19" spans="1:35" s="13" customFormat="1" ht="13.5" customHeight="1" x14ac:dyDescent="0.2">
      <c r="A19" s="66" t="s">
        <v>92</v>
      </c>
      <c r="B19" s="79" t="s">
        <v>44</v>
      </c>
      <c r="C19" s="180">
        <f>C18+C16</f>
        <v>1801554.84</v>
      </c>
      <c r="D19" s="181">
        <f>D18+D16</f>
        <v>11930801.310000001</v>
      </c>
      <c r="E19" s="118">
        <f>E18+E16</f>
        <v>13732356.15</v>
      </c>
      <c r="F19" s="176" t="s">
        <v>44</v>
      </c>
      <c r="G19" s="180">
        <f>G18+G16</f>
        <v>97057.41</v>
      </c>
      <c r="H19" s="181">
        <f>H18+H16</f>
        <v>1041309.8</v>
      </c>
      <c r="I19" s="181">
        <f>I18+I16</f>
        <v>85287.1</v>
      </c>
      <c r="J19" s="118">
        <f>J18+J16</f>
        <v>1223654.31</v>
      </c>
      <c r="K19" s="177" t="s">
        <v>44</v>
      </c>
      <c r="L19" s="180">
        <f t="shared" ref="L19:R19" si="3">L18+L16</f>
        <v>0</v>
      </c>
      <c r="M19" s="123">
        <f t="shared" si="3"/>
        <v>0</v>
      </c>
      <c r="N19" s="180">
        <f t="shared" si="3"/>
        <v>0</v>
      </c>
      <c r="O19" s="181">
        <f t="shared" si="3"/>
        <v>0</v>
      </c>
      <c r="P19" s="123">
        <f t="shared" si="3"/>
        <v>0</v>
      </c>
      <c r="Q19" s="126">
        <f t="shared" si="3"/>
        <v>0</v>
      </c>
      <c r="R19" s="126">
        <f t="shared" si="3"/>
        <v>1223654.31</v>
      </c>
      <c r="S19" s="176" t="s">
        <v>44</v>
      </c>
      <c r="T19" s="150">
        <v>0</v>
      </c>
      <c r="U19" s="151">
        <v>0</v>
      </c>
      <c r="V19" s="123">
        <f>T19+U19</f>
        <v>0</v>
      </c>
      <c r="W19" s="176" t="s">
        <v>44</v>
      </c>
      <c r="X19" s="150">
        <v>3543.48</v>
      </c>
      <c r="Y19" s="151">
        <v>397334.9</v>
      </c>
      <c r="Z19" s="152">
        <v>180665.92</v>
      </c>
      <c r="AA19" s="151">
        <v>0</v>
      </c>
      <c r="AB19" s="123">
        <f>Z19+AA19</f>
        <v>180665.92</v>
      </c>
      <c r="AC19" s="126">
        <f>X19+Y19+AB19</f>
        <v>581544.30000000005</v>
      </c>
      <c r="AD19" s="130">
        <f>V19+AC19</f>
        <v>581544.30000000005</v>
      </c>
      <c r="AE19" s="27">
        <f>AE18+AE16</f>
        <v>0</v>
      </c>
      <c r="AF19" s="365">
        <f>SUM(AF16:AG18)</f>
        <v>15537554.76</v>
      </c>
      <c r="AG19" s="366"/>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61"/>
      <c r="AG20" s="362"/>
    </row>
    <row r="21" spans="1:35" s="255" customFormat="1" x14ac:dyDescent="0.2">
      <c r="A21" s="347" t="s">
        <v>23</v>
      </c>
      <c r="B21" s="85" t="s">
        <v>44</v>
      </c>
      <c r="C21" s="184" t="s">
        <v>44</v>
      </c>
      <c r="D21" s="185" t="s">
        <v>44</v>
      </c>
      <c r="E21" s="186">
        <v>13732356</v>
      </c>
      <c r="F21" s="187" t="s">
        <v>44</v>
      </c>
      <c r="G21" s="184" t="s">
        <v>44</v>
      </c>
      <c r="H21" s="184" t="s">
        <v>44</v>
      </c>
      <c r="I21" s="188">
        <v>85287</v>
      </c>
      <c r="J21" s="189" t="s">
        <v>44</v>
      </c>
      <c r="K21" s="187" t="s">
        <v>44</v>
      </c>
      <c r="L21" s="184" t="s">
        <v>44</v>
      </c>
      <c r="M21" s="190" t="s">
        <v>44</v>
      </c>
      <c r="N21" s="185" t="s">
        <v>44</v>
      </c>
      <c r="O21" s="184" t="s">
        <v>44</v>
      </c>
      <c r="P21" s="190" t="s">
        <v>44</v>
      </c>
      <c r="Q21" s="190" t="s">
        <v>44</v>
      </c>
      <c r="R21" s="186">
        <f>1138367.21+85287.1</f>
        <v>1223654.31</v>
      </c>
      <c r="S21" s="187" t="s">
        <v>44</v>
      </c>
      <c r="T21" s="185" t="s">
        <v>44</v>
      </c>
      <c r="U21" s="184" t="s">
        <v>44</v>
      </c>
      <c r="V21" s="190" t="s">
        <v>44</v>
      </c>
      <c r="W21" s="187" t="s">
        <v>44</v>
      </c>
      <c r="X21" s="184" t="s">
        <v>44</v>
      </c>
      <c r="Y21" s="190" t="s">
        <v>44</v>
      </c>
      <c r="Z21" s="185" t="s">
        <v>44</v>
      </c>
      <c r="AA21" s="184" t="s">
        <v>44</v>
      </c>
      <c r="AB21" s="190" t="s">
        <v>44</v>
      </c>
      <c r="AC21" s="190" t="s">
        <v>44</v>
      </c>
      <c r="AD21" s="191">
        <v>581544.30000000005</v>
      </c>
      <c r="AE21" s="192">
        <v>0</v>
      </c>
      <c r="AF21" s="367">
        <v>15537554.76</v>
      </c>
      <c r="AG21" s="368"/>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54"/>
      <c r="AG22" s="355"/>
    </row>
    <row r="23" spans="1:35" s="269" customFormat="1" ht="13.5" thickBot="1" x14ac:dyDescent="0.25">
      <c r="A23" s="262" t="s">
        <v>11</v>
      </c>
      <c r="B23" s="263" t="s">
        <v>44</v>
      </c>
      <c r="C23" s="264" t="s">
        <v>44</v>
      </c>
      <c r="D23" s="264" t="s">
        <v>44</v>
      </c>
      <c r="E23" s="350">
        <f>E19-E21</f>
        <v>0.15000000037252903</v>
      </c>
      <c r="F23" s="265" t="s">
        <v>44</v>
      </c>
      <c r="G23" s="264" t="s">
        <v>44</v>
      </c>
      <c r="H23" s="264" t="s">
        <v>44</v>
      </c>
      <c r="I23" s="196">
        <f>I19-I21</f>
        <v>0.10000000000582077</v>
      </c>
      <c r="J23" s="197" t="s">
        <v>44</v>
      </c>
      <c r="K23" s="265" t="s">
        <v>44</v>
      </c>
      <c r="L23" s="264" t="s">
        <v>44</v>
      </c>
      <c r="M23" s="266" t="s">
        <v>44</v>
      </c>
      <c r="N23" s="267" t="s">
        <v>44</v>
      </c>
      <c r="O23" s="264" t="s">
        <v>44</v>
      </c>
      <c r="P23" s="266" t="s">
        <v>44</v>
      </c>
      <c r="Q23" s="266" t="s">
        <v>44</v>
      </c>
      <c r="R23" s="195">
        <f>R19-R21</f>
        <v>0</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56">
        <f>AF19-AF21</f>
        <v>0</v>
      </c>
      <c r="AG23" s="357"/>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43</v>
      </c>
      <c r="B27" s="327" t="s">
        <v>69</v>
      </c>
      <c r="C27" s="328" t="s">
        <v>44</v>
      </c>
      <c r="D27" s="328" t="s">
        <v>12</v>
      </c>
      <c r="E27" s="329" t="s">
        <v>1</v>
      </c>
      <c r="F27" s="330" t="s">
        <v>69</v>
      </c>
      <c r="G27" s="328" t="s">
        <v>44</v>
      </c>
      <c r="H27" s="328" t="s">
        <v>1</v>
      </c>
      <c r="I27" s="328" t="s">
        <v>1</v>
      </c>
      <c r="J27" s="329" t="s">
        <v>1</v>
      </c>
      <c r="K27" s="330" t="s">
        <v>69</v>
      </c>
      <c r="L27" s="328" t="s">
        <v>44</v>
      </c>
      <c r="M27" s="328" t="s">
        <v>12</v>
      </c>
      <c r="N27" s="331" t="s">
        <v>2</v>
      </c>
      <c r="O27" s="328" t="s">
        <v>2</v>
      </c>
      <c r="P27" s="329" t="s">
        <v>2</v>
      </c>
      <c r="Q27" s="332" t="s">
        <v>1</v>
      </c>
      <c r="R27" s="332" t="s">
        <v>1</v>
      </c>
      <c r="S27" s="330" t="s">
        <v>69</v>
      </c>
      <c r="T27" s="328" t="s">
        <v>44</v>
      </c>
      <c r="U27" s="328" t="s">
        <v>12</v>
      </c>
      <c r="V27" s="329" t="s">
        <v>1</v>
      </c>
      <c r="W27" s="330" t="s">
        <v>69</v>
      </c>
      <c r="X27" s="328" t="s">
        <v>44</v>
      </c>
      <c r="Y27" s="328" t="s">
        <v>12</v>
      </c>
      <c r="Z27" s="331" t="s">
        <v>2</v>
      </c>
      <c r="AA27" s="328" t="s">
        <v>2</v>
      </c>
      <c r="AB27" s="329" t="s">
        <v>2</v>
      </c>
      <c r="AC27" s="333" t="s">
        <v>1</v>
      </c>
      <c r="AD27" s="333" t="s">
        <v>1</v>
      </c>
      <c r="AE27" s="333" t="s">
        <v>12</v>
      </c>
      <c r="AF27" s="327" t="s">
        <v>1</v>
      </c>
      <c r="AG27" s="334" t="s">
        <v>2</v>
      </c>
      <c r="AH27" s="92"/>
    </row>
    <row r="28" spans="1:35" ht="15" x14ac:dyDescent="0.35">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v>0</v>
      </c>
      <c r="X29" s="107" t="s">
        <v>44</v>
      </c>
      <c r="Y29" s="284">
        <v>0</v>
      </c>
      <c r="Z29" s="285">
        <v>0</v>
      </c>
      <c r="AA29" s="284">
        <v>0</v>
      </c>
      <c r="AB29" s="111">
        <f>SUM(Z29:AA29)</f>
        <v>0</v>
      </c>
      <c r="AC29" s="98">
        <f>Y29</f>
        <v>0</v>
      </c>
      <c r="AD29" s="98">
        <f>AC29</f>
        <v>0</v>
      </c>
      <c r="AE29" s="163" t="s">
        <v>44</v>
      </c>
      <c r="AF29" s="131">
        <f>AD29</f>
        <v>0</v>
      </c>
      <c r="AG29" s="132">
        <f>AB29</f>
        <v>0</v>
      </c>
      <c r="AH29" s="227"/>
    </row>
    <row r="30" spans="1:35" x14ac:dyDescent="0.2">
      <c r="A30" s="317" t="s">
        <v>98</v>
      </c>
      <c r="B30" s="318">
        <v>0</v>
      </c>
      <c r="C30" s="296" t="s">
        <v>44</v>
      </c>
      <c r="D30" s="319">
        <v>0</v>
      </c>
      <c r="E30" s="320">
        <f>D30</f>
        <v>0</v>
      </c>
      <c r="F30" s="318">
        <v>0</v>
      </c>
      <c r="G30" s="296" t="s">
        <v>44</v>
      </c>
      <c r="H30" s="286">
        <v>0</v>
      </c>
      <c r="I30" s="286">
        <v>0</v>
      </c>
      <c r="J30" s="96">
        <f>I30+H30</f>
        <v>0</v>
      </c>
      <c r="K30" s="321">
        <v>0</v>
      </c>
      <c r="L30" s="296" t="s">
        <v>44</v>
      </c>
      <c r="M30" s="286">
        <v>0</v>
      </c>
      <c r="N30" s="287">
        <v>0</v>
      </c>
      <c r="O30" s="286">
        <v>0</v>
      </c>
      <c r="P30" s="96">
        <f>SUM(N30:O30)</f>
        <v>0</v>
      </c>
      <c r="Q30" s="322">
        <f>M30</f>
        <v>0</v>
      </c>
      <c r="R30" s="322">
        <f>Q30+J30</f>
        <v>0</v>
      </c>
      <c r="S30" s="321">
        <v>0</v>
      </c>
      <c r="T30" s="296" t="s">
        <v>44</v>
      </c>
      <c r="U30" s="319">
        <v>0</v>
      </c>
      <c r="V30" s="114">
        <f>U30</f>
        <v>0</v>
      </c>
      <c r="W30" s="297">
        <v>0</v>
      </c>
      <c r="X30" s="296" t="s">
        <v>44</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49</v>
      </c>
      <c r="B33" s="144">
        <f>614*12</f>
        <v>7368</v>
      </c>
      <c r="C33" s="292" t="s">
        <v>44</v>
      </c>
      <c r="D33" s="293">
        <f>107098+563273+3958731+227920+2796755-3093882</f>
        <v>4559895</v>
      </c>
      <c r="E33" s="95">
        <f>D33</f>
        <v>4559895</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4559895</v>
      </c>
      <c r="AG33" s="132">
        <f>AB33+P33</f>
        <v>0</v>
      </c>
      <c r="AH33" s="227"/>
    </row>
    <row r="34" spans="1:34" x14ac:dyDescent="0.2">
      <c r="A34" s="65" t="s">
        <v>39</v>
      </c>
      <c r="B34" s="145">
        <v>130586</v>
      </c>
      <c r="C34" s="296" t="s">
        <v>44</v>
      </c>
      <c r="D34" s="286">
        <f>59671342-159479-D33</f>
        <v>54951968</v>
      </c>
      <c r="E34" s="96">
        <f>D34</f>
        <v>54951968</v>
      </c>
      <c r="F34" s="145">
        <v>8008</v>
      </c>
      <c r="G34" s="296" t="s">
        <v>44</v>
      </c>
      <c r="H34" s="286">
        <v>5045134</v>
      </c>
      <c r="I34" s="286">
        <v>159479</v>
      </c>
      <c r="J34" s="96">
        <f>I34+H34</f>
        <v>5204613</v>
      </c>
      <c r="K34" s="148">
        <v>0</v>
      </c>
      <c r="L34" s="296" t="s">
        <v>44</v>
      </c>
      <c r="M34" s="286">
        <v>0</v>
      </c>
      <c r="N34" s="287">
        <v>0</v>
      </c>
      <c r="O34" s="286">
        <v>0</v>
      </c>
      <c r="P34" s="96">
        <f>SUM(N34:O34)</f>
        <v>0</v>
      </c>
      <c r="Q34" s="103">
        <f>M34</f>
        <v>0</v>
      </c>
      <c r="R34" s="103">
        <f>Q34+J34</f>
        <v>5204613</v>
      </c>
      <c r="S34" s="148">
        <v>0</v>
      </c>
      <c r="T34" s="296" t="s">
        <v>44</v>
      </c>
      <c r="U34" s="286">
        <v>0</v>
      </c>
      <c r="V34" s="114">
        <f>U34</f>
        <v>0</v>
      </c>
      <c r="W34" s="297">
        <v>144</v>
      </c>
      <c r="X34" s="296" t="s">
        <v>44</v>
      </c>
      <c r="Y34" s="298">
        <f>Y35-Y31-Y33</f>
        <v>3641765</v>
      </c>
      <c r="Z34" s="299">
        <f t="shared" ref="Z34:AA34" si="6">Z35-Z31-Z33</f>
        <v>11604.848</v>
      </c>
      <c r="AA34" s="298">
        <f t="shared" si="6"/>
        <v>0</v>
      </c>
      <c r="AB34" s="96">
        <f>SUM(Z34:AA34)</f>
        <v>11604.848</v>
      </c>
      <c r="AC34" s="103">
        <f>Y34</f>
        <v>3641765</v>
      </c>
      <c r="AD34" s="103">
        <f t="shared" ref="AD34" si="7">AC34+U34</f>
        <v>3641765</v>
      </c>
      <c r="AE34" s="174">
        <v>0</v>
      </c>
      <c r="AF34" s="169">
        <f>+R34+E34+AD34+AE34</f>
        <v>63798346</v>
      </c>
      <c r="AG34" s="170">
        <f>AB34+P34</f>
        <v>11604.848</v>
      </c>
      <c r="AH34" s="227"/>
    </row>
    <row r="35" spans="1:34" s="4" customFormat="1" x14ac:dyDescent="0.2">
      <c r="A35" s="57" t="s">
        <v>93</v>
      </c>
      <c r="B35" s="102">
        <f>SUM(B31:B34)</f>
        <v>137954</v>
      </c>
      <c r="C35" s="107" t="s">
        <v>44</v>
      </c>
      <c r="D35" s="99">
        <f>SUM(D31:D34)</f>
        <v>59511863</v>
      </c>
      <c r="E35" s="95">
        <f>SUM(E31:E34)</f>
        <v>59511863</v>
      </c>
      <c r="F35" s="102">
        <f>SUM(F31:F34)</f>
        <v>8008</v>
      </c>
      <c r="G35" s="107" t="s">
        <v>44</v>
      </c>
      <c r="H35" s="99">
        <f>SUM(H31:H34)</f>
        <v>5045134</v>
      </c>
      <c r="I35" s="99">
        <f>SUM(I31:I34)</f>
        <v>159479</v>
      </c>
      <c r="J35" s="95">
        <f>SUM(J31:J34)</f>
        <v>5204613</v>
      </c>
      <c r="K35" s="101">
        <f>SUM(K31:K34)</f>
        <v>0</v>
      </c>
      <c r="L35" s="107" t="s">
        <v>44</v>
      </c>
      <c r="M35" s="99">
        <f>SUM(M31:M34)</f>
        <v>0</v>
      </c>
      <c r="N35" s="100">
        <f>SUM(N31:N34)</f>
        <v>0</v>
      </c>
      <c r="O35" s="99">
        <v>1</v>
      </c>
      <c r="P35" s="97">
        <f t="shared" ref="P35" si="8">SUM(P31:P34)</f>
        <v>0</v>
      </c>
      <c r="Q35" s="98">
        <f>SUM(Q31:Q34)</f>
        <v>0</v>
      </c>
      <c r="R35" s="98">
        <f>SUM(R31:R34)</f>
        <v>5204613</v>
      </c>
      <c r="S35" s="101">
        <f>SUM(S31:S34)</f>
        <v>0</v>
      </c>
      <c r="T35" s="107" t="s">
        <v>44</v>
      </c>
      <c r="U35" s="99">
        <f>SUM(U31:U34)</f>
        <v>0</v>
      </c>
      <c r="V35" s="75">
        <f>SUM(V31:V34)</f>
        <v>0</v>
      </c>
      <c r="W35" s="70">
        <f>SUM(W31:W34)</f>
        <v>144</v>
      </c>
      <c r="X35" s="107" t="s">
        <v>44</v>
      </c>
      <c r="Y35" s="153">
        <v>3641765</v>
      </c>
      <c r="Z35" s="154">
        <v>11604.848</v>
      </c>
      <c r="AA35" s="153">
        <v>0</v>
      </c>
      <c r="AB35" s="97">
        <f>Z35+AA35</f>
        <v>11604.848</v>
      </c>
      <c r="AC35" s="98">
        <f>AC31+AC34+AC33</f>
        <v>3641765</v>
      </c>
      <c r="AD35" s="98">
        <f>SUM(AD31:AD34)</f>
        <v>3641765</v>
      </c>
      <c r="AE35" s="113">
        <f>SUM(AE31:AE34)</f>
        <v>0</v>
      </c>
      <c r="AF35" s="133">
        <f>SUM(AF31:AF34)</f>
        <v>68358241</v>
      </c>
      <c r="AG35" s="134">
        <f>SUM(AG31:AG34)</f>
        <v>11604.848</v>
      </c>
      <c r="AH35" s="51"/>
    </row>
    <row r="36" spans="1:34" x14ac:dyDescent="0.2">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346" t="s">
        <v>23</v>
      </c>
      <c r="B37" s="85" t="s">
        <v>44</v>
      </c>
      <c r="C37" s="86" t="s">
        <v>44</v>
      </c>
      <c r="D37" s="87" t="s">
        <v>44</v>
      </c>
      <c r="E37" s="146">
        <f>59671342-159479</f>
        <v>59511863</v>
      </c>
      <c r="F37" s="85" t="s">
        <v>44</v>
      </c>
      <c r="G37" s="86" t="s">
        <v>44</v>
      </c>
      <c r="H37" s="87" t="s">
        <v>44</v>
      </c>
      <c r="I37" s="199">
        <v>159479</v>
      </c>
      <c r="J37" s="157" t="s">
        <v>44</v>
      </c>
      <c r="K37" s="85" t="s">
        <v>44</v>
      </c>
      <c r="L37" s="86" t="s">
        <v>44</v>
      </c>
      <c r="M37" s="88" t="s">
        <v>44</v>
      </c>
      <c r="N37" s="85" t="s">
        <v>44</v>
      </c>
      <c r="O37" s="86" t="s">
        <v>44</v>
      </c>
      <c r="P37" s="157" t="s">
        <v>44</v>
      </c>
      <c r="Q37" s="164" t="s">
        <v>44</v>
      </c>
      <c r="R37" s="149">
        <v>5204613</v>
      </c>
      <c r="S37" s="85" t="s">
        <v>44</v>
      </c>
      <c r="T37" s="86" t="s">
        <v>44</v>
      </c>
      <c r="U37" s="86" t="s">
        <v>44</v>
      </c>
      <c r="V37" s="89" t="s">
        <v>44</v>
      </c>
      <c r="W37" s="87" t="s">
        <v>44</v>
      </c>
      <c r="X37" s="86" t="s">
        <v>44</v>
      </c>
      <c r="Y37" s="110" t="s">
        <v>44</v>
      </c>
      <c r="Z37" s="85" t="s">
        <v>44</v>
      </c>
      <c r="AA37" s="86" t="s">
        <v>44</v>
      </c>
      <c r="AB37" s="157" t="s">
        <v>44</v>
      </c>
      <c r="AC37" s="164" t="s">
        <v>44</v>
      </c>
      <c r="AD37" s="166">
        <v>3641765</v>
      </c>
      <c r="AE37" s="166">
        <v>0</v>
      </c>
      <c r="AF37" s="175">
        <v>68358241</v>
      </c>
      <c r="AG37" s="171" t="s">
        <v>44</v>
      </c>
      <c r="AH37" s="214"/>
    </row>
    <row r="38" spans="1:34" x14ac:dyDescent="0.2">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3.5" thickBot="1" x14ac:dyDescent="0.25">
      <c r="A39" s="304" t="s">
        <v>11</v>
      </c>
      <c r="B39" s="263" t="s">
        <v>44</v>
      </c>
      <c r="C39" s="305" t="s">
        <v>44</v>
      </c>
      <c r="D39" s="305" t="s">
        <v>44</v>
      </c>
      <c r="E39" s="78">
        <f>E35-E37</f>
        <v>0</v>
      </c>
      <c r="F39" s="263" t="s">
        <v>44</v>
      </c>
      <c r="G39" s="305" t="s">
        <v>44</v>
      </c>
      <c r="H39" s="305" t="s">
        <v>44</v>
      </c>
      <c r="I39" s="200">
        <f>I35-I37</f>
        <v>0</v>
      </c>
      <c r="J39" s="158" t="s">
        <v>44</v>
      </c>
      <c r="K39" s="263" t="s">
        <v>44</v>
      </c>
      <c r="L39" s="305" t="s">
        <v>44</v>
      </c>
      <c r="M39" s="305" t="s">
        <v>44</v>
      </c>
      <c r="N39" s="263" t="s">
        <v>44</v>
      </c>
      <c r="O39" s="305" t="s">
        <v>44</v>
      </c>
      <c r="P39" s="158" t="s">
        <v>44</v>
      </c>
      <c r="Q39" s="165" t="s">
        <v>44</v>
      </c>
      <c r="R39" s="78">
        <f>R35-R37</f>
        <v>0</v>
      </c>
      <c r="S39" s="263" t="s">
        <v>44</v>
      </c>
      <c r="T39" s="305" t="s">
        <v>44</v>
      </c>
      <c r="U39" s="305" t="s">
        <v>44</v>
      </c>
      <c r="V39" s="306" t="s">
        <v>44</v>
      </c>
      <c r="W39" s="307" t="s">
        <v>44</v>
      </c>
      <c r="X39" s="305" t="s">
        <v>44</v>
      </c>
      <c r="Y39" s="305" t="s">
        <v>44</v>
      </c>
      <c r="Z39" s="263" t="s">
        <v>44</v>
      </c>
      <c r="AA39" s="305" t="s">
        <v>44</v>
      </c>
      <c r="AB39" s="158" t="s">
        <v>44</v>
      </c>
      <c r="AC39" s="165" t="s">
        <v>44</v>
      </c>
      <c r="AD39" s="202">
        <f t="shared" ref="AD39:AF39" si="9">AD35-AD37</f>
        <v>0</v>
      </c>
      <c r="AE39" s="202">
        <f t="shared" si="9"/>
        <v>0</v>
      </c>
      <c r="AF39" s="201">
        <f t="shared" si="9"/>
        <v>0</v>
      </c>
      <c r="AG39" s="172" t="s">
        <v>44</v>
      </c>
      <c r="AH39" s="214"/>
    </row>
    <row r="40" spans="1:34" s="217" customFormat="1" ht="13.5" thickTop="1" x14ac:dyDescent="0.2">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row>
    <row r="41" spans="1:34" s="217" customFormat="1" ht="79.5" customHeight="1" x14ac:dyDescent="0.2">
      <c r="A41" s="214"/>
      <c r="B41" s="406" t="s">
        <v>47</v>
      </c>
      <c r="C41" s="407"/>
      <c r="D41" s="407"/>
      <c r="E41" s="407"/>
      <c r="F41" s="407"/>
      <c r="G41" s="407"/>
      <c r="H41" s="407"/>
      <c r="I41" s="407"/>
      <c r="J41" s="407"/>
      <c r="K41" s="407"/>
      <c r="L41" s="407"/>
      <c r="M41" s="407"/>
      <c r="N41" s="407"/>
      <c r="O41" s="408"/>
      <c r="P41" s="142"/>
      <c r="Q41" s="142"/>
      <c r="R41" s="142"/>
      <c r="S41" s="142"/>
      <c r="T41" s="142"/>
      <c r="U41" s="142"/>
      <c r="V41" s="214"/>
      <c r="W41" s="214"/>
      <c r="X41" s="214"/>
      <c r="Y41" s="214"/>
      <c r="Z41" s="308"/>
      <c r="AA41" s="308"/>
      <c r="AB41" s="308"/>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2">
      <c r="A43" s="214"/>
      <c r="B43" s="390" t="s">
        <v>48</v>
      </c>
      <c r="C43" s="391"/>
      <c r="D43" s="391"/>
      <c r="E43" s="391"/>
      <c r="F43" s="391"/>
      <c r="G43" s="391"/>
      <c r="H43" s="391"/>
      <c r="I43" s="391"/>
      <c r="J43" s="391"/>
      <c r="K43" s="392"/>
      <c r="L43" s="409" t="s">
        <v>103</v>
      </c>
      <c r="M43" s="410"/>
      <c r="N43" s="410"/>
      <c r="O43" s="411"/>
      <c r="P43" s="206"/>
      <c r="Q43" s="206"/>
      <c r="R43" s="206"/>
      <c r="S43" s="311"/>
      <c r="T43" s="311"/>
      <c r="U43" s="311"/>
      <c r="V43" s="214"/>
      <c r="W43" s="214"/>
      <c r="X43" s="214"/>
      <c r="Y43" s="214"/>
      <c r="Z43" s="308"/>
      <c r="AA43" s="308"/>
      <c r="AB43" s="308"/>
      <c r="AC43" s="214"/>
      <c r="AD43" s="214"/>
    </row>
    <row r="44" spans="1:34" s="217" customFormat="1" x14ac:dyDescent="0.2">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2">
      <c r="A45" s="214"/>
      <c r="B45" s="390" t="s">
        <v>102</v>
      </c>
      <c r="C45" s="391"/>
      <c r="D45" s="391"/>
      <c r="E45" s="391"/>
      <c r="F45" s="391"/>
      <c r="G45" s="391"/>
      <c r="H45" s="391"/>
      <c r="I45" s="391"/>
      <c r="J45" s="391"/>
      <c r="K45" s="391"/>
      <c r="L45" s="391"/>
      <c r="M45" s="391"/>
      <c r="N45" s="391"/>
      <c r="O45" s="392"/>
      <c r="P45" s="39"/>
      <c r="Q45" s="39"/>
      <c r="R45" s="206"/>
      <c r="S45" s="206"/>
      <c r="T45" s="206"/>
      <c r="U45" s="206"/>
      <c r="V45" s="214"/>
      <c r="W45" s="214"/>
      <c r="X45" s="214"/>
      <c r="Y45" s="214"/>
      <c r="Z45" s="308"/>
      <c r="AA45" s="308"/>
      <c r="AB45" s="308"/>
      <c r="AC45" s="214"/>
      <c r="AD45" s="214"/>
    </row>
    <row r="46" spans="1:34" s="217" customFormat="1" x14ac:dyDescent="0.2">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2">
      <c r="A47" s="214"/>
      <c r="B47" s="412" t="s">
        <v>89</v>
      </c>
      <c r="C47" s="413"/>
      <c r="D47" s="413"/>
      <c r="E47" s="413"/>
      <c r="F47" s="413"/>
      <c r="G47" s="413"/>
      <c r="H47" s="413"/>
      <c r="I47" s="414"/>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2">
      <c r="A49" s="214"/>
      <c r="B49" s="412" t="s">
        <v>96</v>
      </c>
      <c r="C49" s="413"/>
      <c r="D49" s="413"/>
      <c r="E49" s="413"/>
      <c r="F49" s="413"/>
      <c r="G49" s="413"/>
      <c r="H49" s="414"/>
      <c r="I49" s="415" t="s">
        <v>97</v>
      </c>
      <c r="J49" s="416"/>
      <c r="K49" s="416"/>
      <c r="L49" s="416"/>
      <c r="M49" s="416"/>
      <c r="N49" s="416"/>
      <c r="O49" s="417"/>
      <c r="P49" s="39"/>
      <c r="Q49" s="39"/>
      <c r="R49" s="206"/>
      <c r="S49" s="206"/>
      <c r="T49" s="206"/>
      <c r="U49" s="206"/>
      <c r="V49" s="214"/>
      <c r="W49" s="214"/>
      <c r="X49" s="214"/>
      <c r="Y49" s="214"/>
      <c r="Z49" s="308"/>
      <c r="AA49" s="308"/>
      <c r="AB49" s="308"/>
      <c r="AC49" s="214"/>
      <c r="AD49" s="214"/>
    </row>
    <row r="50" spans="1:30" s="217" customFormat="1" x14ac:dyDescent="0.2">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2">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2">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2">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2">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2">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2">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2">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2">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2">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2">
      <c r="F60" s="1"/>
      <c r="G60" s="1"/>
      <c r="H60" s="1"/>
      <c r="I60" s="1"/>
      <c r="J60" s="1"/>
      <c r="K60" s="1"/>
      <c r="L60" s="1"/>
    </row>
  </sheetData>
  <sheetProtection selectLockedCells="1"/>
  <mergeCells count="31">
    <mergeCell ref="D6:L6"/>
    <mergeCell ref="B41:O41"/>
    <mergeCell ref="B45:O45"/>
    <mergeCell ref="L43:O43"/>
    <mergeCell ref="B49:H49"/>
    <mergeCell ref="B47:I47"/>
    <mergeCell ref="I49:O49"/>
    <mergeCell ref="S8:AD8"/>
    <mergeCell ref="B43:K43"/>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3" scale="42" orientation="landscape" r:id="rId1"/>
  <headerFooter alignWithMargins="0"/>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zoomScale="110" zoomScaleNormal="110" workbookViewId="0">
      <selection activeCell="C24" sqref="C24"/>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29"/>
  <sheetViews>
    <sheetView topLeftCell="A4" zoomScale="110" zoomScaleNormal="110" workbookViewId="0">
      <selection activeCell="C29" sqref="C29"/>
    </sheetView>
  </sheetViews>
  <sheetFormatPr defaultRowHeight="12.75" x14ac:dyDescent="0.2"/>
  <cols>
    <col min="1" max="1" width="11.28515625" customWidth="1"/>
    <col min="2" max="2" width="144.85546875" customWidth="1"/>
    <col min="3" max="3" width="1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0</v>
      </c>
    </row>
    <row r="16" spans="1:3" x14ac:dyDescent="0.2">
      <c r="B16" s="43" t="s">
        <v>61</v>
      </c>
      <c r="C16" s="42">
        <v>0</v>
      </c>
    </row>
    <row r="17" spans="2:4" x14ac:dyDescent="0.2">
      <c r="C17" s="11">
        <f>C15+C16</f>
        <v>0</v>
      </c>
      <c r="D17" s="5" t="s">
        <v>38</v>
      </c>
    </row>
    <row r="22" spans="2:4" x14ac:dyDescent="0.2">
      <c r="B22" s="43" t="s">
        <v>108</v>
      </c>
      <c r="C22" s="351">
        <v>14961.57</v>
      </c>
      <c r="D22" s="39" t="s">
        <v>115</v>
      </c>
    </row>
    <row r="23" spans="2:4" x14ac:dyDescent="0.2">
      <c r="B23" s="43" t="s">
        <v>109</v>
      </c>
      <c r="C23" s="351">
        <v>943168.93</v>
      </c>
      <c r="D23" s="39" t="s">
        <v>116</v>
      </c>
    </row>
    <row r="24" spans="2:4" x14ac:dyDescent="0.2">
      <c r="B24" s="43" t="s">
        <v>110</v>
      </c>
      <c r="C24" s="351">
        <v>15537555</v>
      </c>
      <c r="D24" s="39" t="s">
        <v>117</v>
      </c>
    </row>
    <row r="25" spans="2:4" x14ac:dyDescent="0.2">
      <c r="B25" s="43" t="s">
        <v>104</v>
      </c>
      <c r="C25" s="352">
        <f>+C23/C24</f>
        <v>6.0702532026435309E-2</v>
      </c>
      <c r="D25" s="39" t="s">
        <v>112</v>
      </c>
    </row>
    <row r="26" spans="2:4" x14ac:dyDescent="0.2">
      <c r="B26" s="43" t="s">
        <v>105</v>
      </c>
      <c r="C26" s="351">
        <f>+C22*C25</f>
        <v>908.20518209075374</v>
      </c>
      <c r="D26" s="39" t="s">
        <v>112</v>
      </c>
    </row>
    <row r="27" spans="2:4" x14ac:dyDescent="0.2">
      <c r="B27" s="43" t="s">
        <v>106</v>
      </c>
      <c r="C27" s="353">
        <f>+C26</f>
        <v>908.20518209075374</v>
      </c>
      <c r="D27" s="39" t="s">
        <v>113</v>
      </c>
    </row>
    <row r="28" spans="2:4" x14ac:dyDescent="0.2">
      <c r="B28" s="43" t="s">
        <v>107</v>
      </c>
      <c r="C28" s="352">
        <v>3.61E-2</v>
      </c>
      <c r="D28" s="39" t="s">
        <v>114</v>
      </c>
    </row>
    <row r="29" spans="2:4" x14ac:dyDescent="0.2">
      <c r="B29" s="43" t="s">
        <v>111</v>
      </c>
      <c r="C29" s="351">
        <f>+C27*(1+C28)</f>
        <v>940.99138916422999</v>
      </c>
      <c r="D29" s="39" t="s">
        <v>112</v>
      </c>
    </row>
  </sheetData>
  <pageMargins left="0.7" right="0.7" top="0.75" bottom="0.75" header="0.3" footer="0.3"/>
  <pageSetup scale="5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customXml/itemProps3.xml><?xml version="1.0" encoding="utf-8"?>
<ds:datastoreItem xmlns:ds="http://schemas.openxmlformats.org/officeDocument/2006/customXml" ds:itemID="{6A3A963B-B44A-4A8A-B2E4-AA8BBDF723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Cheryl Willette</cp:lastModifiedBy>
  <cp:lastPrinted>2020-07-28T14:26:31Z</cp:lastPrinted>
  <dcterms:created xsi:type="dcterms:W3CDTF">2003-10-13T18:25:46Z</dcterms:created>
  <dcterms:modified xsi:type="dcterms:W3CDTF">2020-07-28T14:26:56Z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