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332"/>
  </bookViews>
  <sheets>
    <sheet name="Summary" sheetId="3" r:id="rId1"/>
    <sheet name="Analysis Table" sheetId="1" r:id="rId2"/>
    <sheet name="Rate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3" l="1"/>
  <c r="F26" i="3"/>
  <c r="E26" i="3"/>
  <c r="D26" i="3"/>
  <c r="G19" i="3"/>
  <c r="F19" i="3"/>
  <c r="E19" i="3"/>
  <c r="D19" i="3"/>
  <c r="G12" i="3"/>
  <c r="F12" i="3"/>
  <c r="E12" i="3"/>
  <c r="D12" i="3"/>
  <c r="G5" i="3"/>
  <c r="F5" i="3"/>
  <c r="E5" i="3"/>
  <c r="D5" i="3"/>
  <c r="C160" i="1"/>
  <c r="D160" i="1"/>
  <c r="E160" i="1"/>
  <c r="F160" i="1"/>
  <c r="F178" i="1" s="1"/>
  <c r="F179" i="1" s="1"/>
  <c r="G160" i="1"/>
  <c r="H160" i="1"/>
  <c r="I160" i="1"/>
  <c r="J160" i="1"/>
  <c r="J178" i="1" s="1"/>
  <c r="J179" i="1" s="1"/>
  <c r="K160" i="1"/>
  <c r="L160" i="1"/>
  <c r="M160" i="1"/>
  <c r="N160" i="1"/>
  <c r="N178" i="1" s="1"/>
  <c r="N179" i="1" s="1"/>
  <c r="O160" i="1"/>
  <c r="P160" i="1"/>
  <c r="Q160" i="1"/>
  <c r="R160" i="1"/>
  <c r="R178" i="1" s="1"/>
  <c r="R179" i="1" s="1"/>
  <c r="S160" i="1"/>
  <c r="T160" i="1"/>
  <c r="U160" i="1"/>
  <c r="V160" i="1"/>
  <c r="C127" i="1"/>
  <c r="D127" i="1"/>
  <c r="D145" i="1" s="1"/>
  <c r="D146" i="1" s="1"/>
  <c r="E127" i="1"/>
  <c r="F127" i="1"/>
  <c r="F145" i="1" s="1"/>
  <c r="F146" i="1" s="1"/>
  <c r="G127" i="1"/>
  <c r="H127" i="1"/>
  <c r="H145" i="1" s="1"/>
  <c r="H146" i="1" s="1"/>
  <c r="I127" i="1"/>
  <c r="J127" i="1"/>
  <c r="J145" i="1" s="1"/>
  <c r="J146" i="1" s="1"/>
  <c r="K127" i="1"/>
  <c r="L127" i="1"/>
  <c r="L145" i="1" s="1"/>
  <c r="L146" i="1" s="1"/>
  <c r="M127" i="1"/>
  <c r="N127" i="1"/>
  <c r="N145" i="1" s="1"/>
  <c r="N146" i="1" s="1"/>
  <c r="O127" i="1"/>
  <c r="P127" i="1"/>
  <c r="P145" i="1" s="1"/>
  <c r="P146" i="1" s="1"/>
  <c r="Q127" i="1"/>
  <c r="R127" i="1"/>
  <c r="R145" i="1" s="1"/>
  <c r="R146" i="1" s="1"/>
  <c r="S127" i="1"/>
  <c r="T127" i="1"/>
  <c r="T145" i="1" s="1"/>
  <c r="T146" i="1" s="1"/>
  <c r="U127" i="1"/>
  <c r="V127" i="1"/>
  <c r="D178" i="1"/>
  <c r="E178" i="1"/>
  <c r="E179" i="1" s="1"/>
  <c r="G178" i="1"/>
  <c r="G179" i="1" s="1"/>
  <c r="H178" i="1"/>
  <c r="I178" i="1"/>
  <c r="I179" i="1" s="1"/>
  <c r="K178" i="1"/>
  <c r="K179" i="1" s="1"/>
  <c r="L178" i="1"/>
  <c r="M178" i="1"/>
  <c r="M179" i="1" s="1"/>
  <c r="O178" i="1"/>
  <c r="O179" i="1" s="1"/>
  <c r="P178" i="1"/>
  <c r="Q178" i="1"/>
  <c r="S178" i="1"/>
  <c r="S179" i="1" s="1"/>
  <c r="T178" i="1"/>
  <c r="U178" i="1"/>
  <c r="U179" i="1" s="1"/>
  <c r="V178" i="1"/>
  <c r="D179" i="1"/>
  <c r="H179" i="1"/>
  <c r="L179" i="1"/>
  <c r="P179" i="1"/>
  <c r="Q179" i="1"/>
  <c r="T179" i="1"/>
  <c r="C179" i="1"/>
  <c r="C178" i="1"/>
  <c r="Z178" i="1" s="1"/>
  <c r="Z179" i="1" s="1"/>
  <c r="X127" i="1"/>
  <c r="I146" i="1"/>
  <c r="M146" i="1"/>
  <c r="Q146" i="1"/>
  <c r="U146" i="1"/>
  <c r="E145" i="1"/>
  <c r="E146" i="1" s="1"/>
  <c r="G145" i="1"/>
  <c r="G146" i="1" s="1"/>
  <c r="I145" i="1"/>
  <c r="K145" i="1"/>
  <c r="K146" i="1" s="1"/>
  <c r="M145" i="1"/>
  <c r="O145" i="1"/>
  <c r="O146" i="1" s="1"/>
  <c r="Q145" i="1"/>
  <c r="S145" i="1"/>
  <c r="S146" i="1" s="1"/>
  <c r="U145" i="1"/>
  <c r="V145" i="1"/>
  <c r="V146" i="1" s="1"/>
  <c r="C145" i="1"/>
  <c r="Z145" i="1" s="1"/>
  <c r="Z146" i="1" s="1"/>
  <c r="D113" i="1"/>
  <c r="E113" i="1"/>
  <c r="F113" i="1"/>
  <c r="G113" i="1"/>
  <c r="H113" i="1"/>
  <c r="I113" i="1"/>
  <c r="C113" i="1"/>
  <c r="C112" i="1"/>
  <c r="D112" i="1"/>
  <c r="E112" i="1"/>
  <c r="F112" i="1"/>
  <c r="G112" i="1"/>
  <c r="H112" i="1"/>
  <c r="I112" i="1"/>
  <c r="C80" i="1"/>
  <c r="D80" i="1"/>
  <c r="E80" i="1"/>
  <c r="F80" i="1"/>
  <c r="G80" i="1"/>
  <c r="H80" i="1"/>
  <c r="I80" i="1"/>
  <c r="D79" i="1"/>
  <c r="E79" i="1"/>
  <c r="F79" i="1"/>
  <c r="G79" i="1"/>
  <c r="H79" i="1"/>
  <c r="I79" i="1"/>
  <c r="C79" i="1"/>
  <c r="X160" i="1" l="1"/>
  <c r="Z160" i="1"/>
  <c r="X178" i="1"/>
  <c r="X179" i="1" s="1"/>
  <c r="V179" i="1"/>
  <c r="Z127" i="1"/>
  <c r="C146" i="1"/>
  <c r="X145" i="1"/>
  <c r="X146" i="1" s="1"/>
  <c r="I170" i="1"/>
  <c r="J170" i="1"/>
  <c r="K170" i="1"/>
  <c r="P170" i="1"/>
  <c r="Q170" i="1"/>
  <c r="R170" i="1"/>
  <c r="S170" i="1"/>
  <c r="T170" i="1"/>
  <c r="U170" i="1"/>
  <c r="V170" i="1"/>
  <c r="Q137" i="1"/>
  <c r="R137" i="1"/>
  <c r="S137" i="1"/>
  <c r="T137" i="1"/>
  <c r="U137" i="1"/>
  <c r="V137" i="1"/>
  <c r="P137" i="1"/>
  <c r="J137" i="1"/>
  <c r="K137" i="1"/>
  <c r="I137" i="1"/>
  <c r="Q71" i="1"/>
  <c r="R71" i="1"/>
  <c r="S71" i="1"/>
  <c r="T71" i="1"/>
  <c r="U71" i="1"/>
  <c r="V71" i="1"/>
  <c r="P71" i="1"/>
  <c r="M71" i="1"/>
  <c r="N71" i="1"/>
  <c r="O71" i="1"/>
  <c r="L71" i="1"/>
  <c r="J71" i="1"/>
  <c r="K71" i="1"/>
  <c r="I71" i="1"/>
  <c r="E71" i="1"/>
  <c r="F71" i="1"/>
  <c r="G71" i="1"/>
  <c r="D71" i="1"/>
  <c r="C169" i="1" l="1"/>
  <c r="C170" i="1"/>
  <c r="V171" i="1" l="1"/>
  <c r="U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O170" i="1"/>
  <c r="N170" i="1"/>
  <c r="M170" i="1"/>
  <c r="L170" i="1"/>
  <c r="G170" i="1"/>
  <c r="F170" i="1"/>
  <c r="E170" i="1"/>
  <c r="D170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M137" i="1" l="1"/>
  <c r="N137" i="1"/>
  <c r="O137" i="1"/>
  <c r="L137" i="1"/>
  <c r="E137" i="1"/>
  <c r="F137" i="1"/>
  <c r="G137" i="1"/>
  <c r="D137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G136" i="1"/>
  <c r="E136" i="1"/>
  <c r="F136" i="1"/>
  <c r="D136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D138" i="1"/>
  <c r="Q104" i="1"/>
  <c r="R104" i="1"/>
  <c r="S104" i="1"/>
  <c r="T104" i="1"/>
  <c r="U104" i="1"/>
  <c r="V104" i="1"/>
  <c r="P104" i="1"/>
  <c r="M104" i="1"/>
  <c r="N104" i="1"/>
  <c r="O104" i="1"/>
  <c r="L104" i="1"/>
  <c r="J104" i="1"/>
  <c r="K104" i="1"/>
  <c r="I104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D105" i="1"/>
  <c r="E104" i="1"/>
  <c r="F104" i="1"/>
  <c r="G104" i="1"/>
  <c r="D104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D103" i="1"/>
  <c r="D72" i="1" l="1"/>
  <c r="E72" i="1" s="1"/>
  <c r="F72" i="1" s="1"/>
  <c r="G72" i="1" s="1"/>
  <c r="H72" i="1" s="1"/>
  <c r="I72" i="1" s="1"/>
  <c r="J72" i="1" s="1"/>
  <c r="K72" i="1" s="1"/>
  <c r="L72" i="1" s="1"/>
  <c r="M72" i="1" s="1"/>
  <c r="N72" i="1" s="1"/>
  <c r="O72" i="1" s="1"/>
  <c r="P72" i="1" s="1"/>
  <c r="Q72" i="1" s="1"/>
  <c r="R72" i="1" s="1"/>
  <c r="S72" i="1" s="1"/>
  <c r="T72" i="1" s="1"/>
  <c r="U72" i="1" s="1"/>
  <c r="V72" i="1" s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V45" i="1" l="1"/>
  <c r="U45" i="1"/>
  <c r="T45" i="1"/>
  <c r="S45" i="1"/>
  <c r="R45" i="1"/>
  <c r="Q45" i="1"/>
  <c r="P45" i="1"/>
  <c r="O45" i="1"/>
  <c r="N45" i="1"/>
  <c r="M45" i="1"/>
  <c r="L45" i="1"/>
  <c r="G45" i="1"/>
  <c r="K45" i="1"/>
  <c r="J45" i="1"/>
  <c r="I45" i="1"/>
  <c r="H45" i="1"/>
  <c r="D45" i="1"/>
  <c r="E70" i="1" l="1"/>
  <c r="F70" i="1"/>
  <c r="G70" i="1"/>
  <c r="D70" i="1"/>
  <c r="Z38" i="1" l="1"/>
  <c r="Z37" i="1"/>
  <c r="C31" i="1"/>
  <c r="D31" i="1" s="1"/>
  <c r="E31" i="1" s="1"/>
  <c r="F31" i="1" s="1"/>
  <c r="G31" i="1" s="1"/>
  <c r="H31" i="1" s="1"/>
  <c r="I31" i="1" s="1"/>
  <c r="J31" i="1" s="1"/>
  <c r="K31" i="1" s="1"/>
  <c r="L31" i="1" s="1"/>
  <c r="M31" i="1" s="1"/>
  <c r="N31" i="1" s="1"/>
  <c r="O31" i="1" s="1"/>
  <c r="P31" i="1" s="1"/>
  <c r="Q31" i="1" s="1"/>
  <c r="R31" i="1" s="1"/>
  <c r="S31" i="1" s="1"/>
  <c r="T31" i="1" s="1"/>
  <c r="U31" i="1" s="1"/>
  <c r="V31" i="1" s="1"/>
  <c r="C27" i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C23" i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U27" i="1" l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C53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C46" i="1"/>
  <c r="H8" i="2"/>
  <c r="F8" i="2"/>
  <c r="C28" i="1" s="1"/>
  <c r="D28" i="1" s="1"/>
  <c r="E28" i="1" s="1"/>
  <c r="F28" i="1" s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  <c r="S28" i="1" s="1"/>
  <c r="T28" i="1" s="1"/>
  <c r="U28" i="1" s="1"/>
  <c r="V28" i="1" s="1"/>
  <c r="G9" i="2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8" i="2"/>
  <c r="H9" i="2" l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C32" i="1"/>
  <c r="D32" i="1" s="1"/>
  <c r="E32" i="1" s="1"/>
  <c r="F32" i="1" s="1"/>
  <c r="G32" i="1" s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F9" i="2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H29" i="2"/>
  <c r="C33" i="1" s="1"/>
  <c r="D33" i="1" s="1"/>
  <c r="E33" i="1" s="1"/>
  <c r="F33" i="1" s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U33" i="1" s="1"/>
  <c r="V33" i="1" s="1"/>
  <c r="V27" i="1"/>
  <c r="X38" i="1"/>
  <c r="X37" i="1"/>
  <c r="E8" i="2" l="1"/>
  <c r="C24" i="1" s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E9" i="2" l="1"/>
  <c r="E10" i="2"/>
  <c r="D40" i="1"/>
  <c r="E40" i="1" s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T40" i="1" s="1"/>
  <c r="U40" i="1" s="1"/>
  <c r="E11" i="2" l="1"/>
  <c r="E12" i="2" s="1"/>
  <c r="G29" i="2"/>
  <c r="V40" i="1"/>
  <c r="U41" i="1"/>
  <c r="U42" i="1"/>
  <c r="L41" i="1"/>
  <c r="M41" i="1"/>
  <c r="N41" i="1"/>
  <c r="O41" i="1"/>
  <c r="P41" i="1"/>
  <c r="Q41" i="1"/>
  <c r="R41" i="1"/>
  <c r="S41" i="1"/>
  <c r="L42" i="1"/>
  <c r="M42" i="1"/>
  <c r="N42" i="1"/>
  <c r="O42" i="1"/>
  <c r="P42" i="1"/>
  <c r="Q42" i="1"/>
  <c r="R42" i="1"/>
  <c r="S42" i="1"/>
  <c r="D42" i="1"/>
  <c r="D41" i="1"/>
  <c r="E42" i="1"/>
  <c r="F42" i="1"/>
  <c r="G42" i="1"/>
  <c r="H42" i="1"/>
  <c r="I42" i="1"/>
  <c r="J42" i="1"/>
  <c r="K42" i="1"/>
  <c r="T42" i="1"/>
  <c r="C42" i="1"/>
  <c r="T41" i="1"/>
  <c r="E41" i="1"/>
  <c r="F41" i="1"/>
  <c r="G41" i="1"/>
  <c r="H41" i="1"/>
  <c r="I41" i="1"/>
  <c r="J41" i="1"/>
  <c r="K41" i="1"/>
  <c r="C41" i="1"/>
  <c r="R94" i="1" l="1"/>
  <c r="R112" i="1" s="1"/>
  <c r="R113" i="1" s="1"/>
  <c r="R61" i="1"/>
  <c r="R79" i="1" s="1"/>
  <c r="R80" i="1" s="1"/>
  <c r="N61" i="1"/>
  <c r="N79" i="1" s="1"/>
  <c r="N80" i="1" s="1"/>
  <c r="N94" i="1"/>
  <c r="N112" i="1" s="1"/>
  <c r="N113" i="1" s="1"/>
  <c r="U61" i="1"/>
  <c r="U79" i="1" s="1"/>
  <c r="U80" i="1" s="1"/>
  <c r="U94" i="1"/>
  <c r="U112" i="1" s="1"/>
  <c r="U113" i="1" s="1"/>
  <c r="Q61" i="1"/>
  <c r="Q79" i="1" s="1"/>
  <c r="Q80" i="1" s="1"/>
  <c r="Q94" i="1"/>
  <c r="Q112" i="1" s="1"/>
  <c r="Q113" i="1" s="1"/>
  <c r="M61" i="1"/>
  <c r="M79" i="1" s="1"/>
  <c r="M80" i="1" s="1"/>
  <c r="M94" i="1"/>
  <c r="M112" i="1" s="1"/>
  <c r="M113" i="1" s="1"/>
  <c r="K94" i="1"/>
  <c r="K112" i="1" s="1"/>
  <c r="K113" i="1" s="1"/>
  <c r="K61" i="1"/>
  <c r="K79" i="1" s="1"/>
  <c r="K80" i="1" s="1"/>
  <c r="F94" i="1"/>
  <c r="F61" i="1"/>
  <c r="D94" i="1"/>
  <c r="D61" i="1"/>
  <c r="E61" i="1"/>
  <c r="E94" i="1"/>
  <c r="P94" i="1"/>
  <c r="P112" i="1" s="1"/>
  <c r="P113" i="1" s="1"/>
  <c r="P61" i="1"/>
  <c r="P79" i="1" s="1"/>
  <c r="P80" i="1" s="1"/>
  <c r="L94" i="1"/>
  <c r="L112" i="1" s="1"/>
  <c r="L113" i="1" s="1"/>
  <c r="L61" i="1"/>
  <c r="L79" i="1" s="1"/>
  <c r="L80" i="1" s="1"/>
  <c r="G94" i="1"/>
  <c r="G61" i="1"/>
  <c r="J94" i="1"/>
  <c r="J61" i="1"/>
  <c r="J79" i="1" s="1"/>
  <c r="I61" i="1"/>
  <c r="I94" i="1"/>
  <c r="C94" i="1"/>
  <c r="C61" i="1"/>
  <c r="H94" i="1"/>
  <c r="H61" i="1"/>
  <c r="T94" i="1"/>
  <c r="T112" i="1" s="1"/>
  <c r="T113" i="1" s="1"/>
  <c r="T61" i="1"/>
  <c r="T79" i="1" s="1"/>
  <c r="T80" i="1" s="1"/>
  <c r="S94" i="1"/>
  <c r="S112" i="1" s="1"/>
  <c r="S113" i="1" s="1"/>
  <c r="S61" i="1"/>
  <c r="S79" i="1" s="1"/>
  <c r="S80" i="1" s="1"/>
  <c r="O94" i="1"/>
  <c r="O112" i="1" s="1"/>
  <c r="O113" i="1" s="1"/>
  <c r="O61" i="1"/>
  <c r="O79" i="1" s="1"/>
  <c r="O80" i="1" s="1"/>
  <c r="J172" i="1"/>
  <c r="J173" i="1"/>
  <c r="J162" i="1"/>
  <c r="J161" i="1"/>
  <c r="M173" i="1"/>
  <c r="M161" i="1"/>
  <c r="M162" i="1"/>
  <c r="M172" i="1"/>
  <c r="E173" i="1"/>
  <c r="E161" i="1"/>
  <c r="E162" i="1"/>
  <c r="E172" i="1"/>
  <c r="K172" i="1"/>
  <c r="K173" i="1"/>
  <c r="K162" i="1"/>
  <c r="K161" i="1"/>
  <c r="G173" i="1"/>
  <c r="G161" i="1"/>
  <c r="G162" i="1"/>
  <c r="G172" i="1"/>
  <c r="R173" i="1"/>
  <c r="R162" i="1"/>
  <c r="R182" i="1" s="1"/>
  <c r="R183" i="1" s="1"/>
  <c r="R161" i="1"/>
  <c r="R172" i="1"/>
  <c r="N173" i="1"/>
  <c r="N162" i="1"/>
  <c r="N161" i="1"/>
  <c r="N172" i="1"/>
  <c r="U173" i="1"/>
  <c r="U161" i="1"/>
  <c r="U162" i="1"/>
  <c r="U172" i="1"/>
  <c r="D173" i="1"/>
  <c r="D162" i="1"/>
  <c r="D182" i="1" s="1"/>
  <c r="D183" i="1" s="1"/>
  <c r="D161" i="1"/>
  <c r="D172" i="1"/>
  <c r="L173" i="1"/>
  <c r="L162" i="1"/>
  <c r="L182" i="1" s="1"/>
  <c r="L183" i="1" s="1"/>
  <c r="L161" i="1"/>
  <c r="L172" i="1"/>
  <c r="F173" i="1"/>
  <c r="F162" i="1"/>
  <c r="F182" i="1" s="1"/>
  <c r="F183" i="1" s="1"/>
  <c r="F161" i="1"/>
  <c r="F172" i="1"/>
  <c r="Q173" i="1"/>
  <c r="Q162" i="1"/>
  <c r="Q182" i="1" s="1"/>
  <c r="Q183" i="1" s="1"/>
  <c r="Q161" i="1"/>
  <c r="Q172" i="1"/>
  <c r="I172" i="1"/>
  <c r="I173" i="1"/>
  <c r="I162" i="1"/>
  <c r="I161" i="1"/>
  <c r="P173" i="1"/>
  <c r="P162" i="1"/>
  <c r="P182" i="1" s="1"/>
  <c r="P183" i="1" s="1"/>
  <c r="P161" i="1"/>
  <c r="P172" i="1"/>
  <c r="C173" i="1"/>
  <c r="C172" i="1"/>
  <c r="C161" i="1"/>
  <c r="C162" i="1"/>
  <c r="H172" i="1"/>
  <c r="H173" i="1"/>
  <c r="H162" i="1"/>
  <c r="H161" i="1"/>
  <c r="T173" i="1"/>
  <c r="T162" i="1"/>
  <c r="T182" i="1" s="1"/>
  <c r="T183" i="1" s="1"/>
  <c r="T161" i="1"/>
  <c r="T172" i="1"/>
  <c r="S173" i="1"/>
  <c r="S162" i="1"/>
  <c r="S182" i="1" s="1"/>
  <c r="S183" i="1" s="1"/>
  <c r="S161" i="1"/>
  <c r="S172" i="1"/>
  <c r="O173" i="1"/>
  <c r="O161" i="1"/>
  <c r="O162" i="1"/>
  <c r="O172" i="1"/>
  <c r="I74" i="1"/>
  <c r="I106" i="1"/>
  <c r="I96" i="1"/>
  <c r="I95" i="1"/>
  <c r="I107" i="1"/>
  <c r="H74" i="1"/>
  <c r="H96" i="1"/>
  <c r="H95" i="1"/>
  <c r="H106" i="1"/>
  <c r="H107" i="1"/>
  <c r="S74" i="1"/>
  <c r="S96" i="1"/>
  <c r="S95" i="1"/>
  <c r="S106" i="1"/>
  <c r="K74" i="1"/>
  <c r="K96" i="1"/>
  <c r="K95" i="1"/>
  <c r="K106" i="1"/>
  <c r="K107" i="1"/>
  <c r="G74" i="1"/>
  <c r="G95" i="1"/>
  <c r="G96" i="1"/>
  <c r="G107" i="1"/>
  <c r="G106" i="1"/>
  <c r="R74" i="1"/>
  <c r="R96" i="1"/>
  <c r="R95" i="1"/>
  <c r="R106" i="1"/>
  <c r="N74" i="1"/>
  <c r="N106" i="1"/>
  <c r="N95" i="1"/>
  <c r="N96" i="1"/>
  <c r="U74" i="1"/>
  <c r="U106" i="1"/>
  <c r="U96" i="1"/>
  <c r="U95" i="1"/>
  <c r="C74" i="1"/>
  <c r="C107" i="1"/>
  <c r="C106" i="1"/>
  <c r="C96" i="1"/>
  <c r="C95" i="1"/>
  <c r="T74" i="1"/>
  <c r="T106" i="1"/>
  <c r="T96" i="1"/>
  <c r="T95" i="1"/>
  <c r="O74" i="1"/>
  <c r="O96" i="1"/>
  <c r="O95" i="1"/>
  <c r="O106" i="1"/>
  <c r="J74" i="1"/>
  <c r="J96" i="1"/>
  <c r="J95" i="1"/>
  <c r="J106" i="1"/>
  <c r="J107" i="1"/>
  <c r="F74" i="1"/>
  <c r="F95" i="1"/>
  <c r="F96" i="1"/>
  <c r="F107" i="1"/>
  <c r="F106" i="1"/>
  <c r="D74" i="1"/>
  <c r="D96" i="1"/>
  <c r="D95" i="1"/>
  <c r="D107" i="1"/>
  <c r="D106" i="1"/>
  <c r="Q74" i="1"/>
  <c r="Q106" i="1"/>
  <c r="Q96" i="1"/>
  <c r="Q95" i="1"/>
  <c r="M74" i="1"/>
  <c r="M96" i="1"/>
  <c r="M95" i="1"/>
  <c r="M106" i="1"/>
  <c r="M107" i="1"/>
  <c r="N107" i="1"/>
  <c r="E74" i="1"/>
  <c r="E96" i="1"/>
  <c r="E95" i="1"/>
  <c r="E106" i="1"/>
  <c r="E107" i="1"/>
  <c r="P74" i="1"/>
  <c r="P96" i="1"/>
  <c r="P95" i="1"/>
  <c r="P106" i="1"/>
  <c r="L74" i="1"/>
  <c r="L96" i="1"/>
  <c r="L95" i="1"/>
  <c r="L106" i="1"/>
  <c r="L107" i="1"/>
  <c r="O107" i="1"/>
  <c r="K63" i="1"/>
  <c r="K62" i="1"/>
  <c r="K73" i="1"/>
  <c r="N62" i="1"/>
  <c r="N63" i="1"/>
  <c r="N73" i="1"/>
  <c r="J63" i="1"/>
  <c r="J62" i="1"/>
  <c r="J73" i="1"/>
  <c r="Q62" i="1"/>
  <c r="Q63" i="1"/>
  <c r="Q73" i="1"/>
  <c r="I62" i="1"/>
  <c r="I63" i="1"/>
  <c r="I73" i="1"/>
  <c r="P62" i="1"/>
  <c r="P63" i="1"/>
  <c r="P73" i="1"/>
  <c r="L63" i="1"/>
  <c r="L62" i="1"/>
  <c r="L73" i="1"/>
  <c r="G63" i="1"/>
  <c r="G62" i="1"/>
  <c r="G73" i="1"/>
  <c r="R62" i="1"/>
  <c r="R63" i="1"/>
  <c r="R73" i="1"/>
  <c r="U62" i="1"/>
  <c r="U63" i="1"/>
  <c r="U73" i="1"/>
  <c r="F62" i="1"/>
  <c r="F63" i="1"/>
  <c r="F73" i="1"/>
  <c r="D62" i="1"/>
  <c r="D63" i="1"/>
  <c r="D73" i="1"/>
  <c r="M62" i="1"/>
  <c r="M63" i="1"/>
  <c r="M73" i="1"/>
  <c r="E62" i="1"/>
  <c r="E63" i="1"/>
  <c r="E73" i="1"/>
  <c r="C73" i="1"/>
  <c r="C62" i="1"/>
  <c r="C63" i="1"/>
  <c r="Z63" i="1" s="1"/>
  <c r="H62" i="1"/>
  <c r="H63" i="1"/>
  <c r="H73" i="1"/>
  <c r="T62" i="1"/>
  <c r="T63" i="1"/>
  <c r="T73" i="1"/>
  <c r="S63" i="1"/>
  <c r="S62" i="1"/>
  <c r="S73" i="1"/>
  <c r="O63" i="1"/>
  <c r="O62" i="1"/>
  <c r="O73" i="1"/>
  <c r="I54" i="1"/>
  <c r="I47" i="1"/>
  <c r="I49" i="1"/>
  <c r="G55" i="1"/>
  <c r="G56" i="1"/>
  <c r="G166" i="1" s="1"/>
  <c r="G57" i="1"/>
  <c r="G48" i="1"/>
  <c r="G50" i="1"/>
  <c r="L55" i="1"/>
  <c r="L56" i="1"/>
  <c r="L166" i="1" s="1"/>
  <c r="L57" i="1"/>
  <c r="L48" i="1"/>
  <c r="L50" i="1"/>
  <c r="S55" i="1"/>
  <c r="S56" i="1"/>
  <c r="S166" i="1" s="1"/>
  <c r="S57" i="1"/>
  <c r="S48" i="1"/>
  <c r="S50" i="1"/>
  <c r="O54" i="1"/>
  <c r="O47" i="1"/>
  <c r="O49" i="1"/>
  <c r="R54" i="1"/>
  <c r="R47" i="1"/>
  <c r="R49" i="1"/>
  <c r="E54" i="1"/>
  <c r="E47" i="1"/>
  <c r="E49" i="1"/>
  <c r="K55" i="1"/>
  <c r="K56" i="1"/>
  <c r="K166" i="1" s="1"/>
  <c r="K57" i="1"/>
  <c r="K48" i="1"/>
  <c r="K50" i="1"/>
  <c r="D55" i="1"/>
  <c r="D56" i="1"/>
  <c r="D166" i="1" s="1"/>
  <c r="D57" i="1"/>
  <c r="D48" i="1"/>
  <c r="D50" i="1"/>
  <c r="P55" i="1"/>
  <c r="P56" i="1"/>
  <c r="P166" i="1" s="1"/>
  <c r="P57" i="1"/>
  <c r="P48" i="1"/>
  <c r="P50" i="1"/>
  <c r="P54" i="1"/>
  <c r="P47" i="1"/>
  <c r="P49" i="1"/>
  <c r="L54" i="1"/>
  <c r="L47" i="1"/>
  <c r="L49" i="1"/>
  <c r="C49" i="1"/>
  <c r="C54" i="1"/>
  <c r="C47" i="1"/>
  <c r="H54" i="1"/>
  <c r="H47" i="1"/>
  <c r="H49" i="1"/>
  <c r="J55" i="1"/>
  <c r="J56" i="1"/>
  <c r="J166" i="1" s="1"/>
  <c r="J57" i="1"/>
  <c r="J48" i="1"/>
  <c r="J50" i="1"/>
  <c r="F55" i="1"/>
  <c r="F56" i="1"/>
  <c r="F166" i="1" s="1"/>
  <c r="F57" i="1"/>
  <c r="F48" i="1"/>
  <c r="F50" i="1"/>
  <c r="O55" i="1"/>
  <c r="O56" i="1"/>
  <c r="O166" i="1" s="1"/>
  <c r="O57" i="1"/>
  <c r="O48" i="1"/>
  <c r="O50" i="1"/>
  <c r="S54" i="1"/>
  <c r="S47" i="1"/>
  <c r="S49" i="1"/>
  <c r="K54" i="1"/>
  <c r="K47" i="1"/>
  <c r="K49" i="1"/>
  <c r="G54" i="1"/>
  <c r="G47" i="1"/>
  <c r="G49" i="1"/>
  <c r="C57" i="1"/>
  <c r="C56" i="1"/>
  <c r="C166" i="1" s="1"/>
  <c r="C50" i="1"/>
  <c r="C55" i="1"/>
  <c r="C48" i="1"/>
  <c r="I55" i="1"/>
  <c r="I56" i="1"/>
  <c r="I166" i="1" s="1"/>
  <c r="I57" i="1"/>
  <c r="I48" i="1"/>
  <c r="I50" i="1"/>
  <c r="E55" i="1"/>
  <c r="E56" i="1"/>
  <c r="E166" i="1" s="1"/>
  <c r="E57" i="1"/>
  <c r="E48" i="1"/>
  <c r="E50" i="1"/>
  <c r="R43" i="1"/>
  <c r="R55" i="1"/>
  <c r="R56" i="1"/>
  <c r="R166" i="1" s="1"/>
  <c r="R57" i="1"/>
  <c r="R48" i="1"/>
  <c r="R50" i="1"/>
  <c r="N55" i="1"/>
  <c r="N56" i="1"/>
  <c r="N166" i="1" s="1"/>
  <c r="N57" i="1"/>
  <c r="N48" i="1"/>
  <c r="N50" i="1"/>
  <c r="N54" i="1"/>
  <c r="N47" i="1"/>
  <c r="N49" i="1"/>
  <c r="J54" i="1"/>
  <c r="J47" i="1"/>
  <c r="J49" i="1"/>
  <c r="F54" i="1"/>
  <c r="F47" i="1"/>
  <c r="F49" i="1"/>
  <c r="H55" i="1"/>
  <c r="H56" i="1"/>
  <c r="H166" i="1" s="1"/>
  <c r="H57" i="1"/>
  <c r="H48" i="1"/>
  <c r="H50" i="1"/>
  <c r="D54" i="1"/>
  <c r="D47" i="1"/>
  <c r="D49" i="1"/>
  <c r="Q55" i="1"/>
  <c r="Q56" i="1"/>
  <c r="Q166" i="1" s="1"/>
  <c r="Q57" i="1"/>
  <c r="Q48" i="1"/>
  <c r="Q50" i="1"/>
  <c r="M55" i="1"/>
  <c r="M56" i="1"/>
  <c r="M166" i="1" s="1"/>
  <c r="M57" i="1"/>
  <c r="M48" i="1"/>
  <c r="M50" i="1"/>
  <c r="Q54" i="1"/>
  <c r="Q47" i="1"/>
  <c r="Q49" i="1"/>
  <c r="M54" i="1"/>
  <c r="M47" i="1"/>
  <c r="M49" i="1"/>
  <c r="U50" i="1"/>
  <c r="U57" i="1"/>
  <c r="U48" i="1"/>
  <c r="U55" i="1"/>
  <c r="U56" i="1"/>
  <c r="U166" i="1" s="1"/>
  <c r="U47" i="1"/>
  <c r="U64" i="1" s="1"/>
  <c r="U54" i="1"/>
  <c r="U49" i="1"/>
  <c r="T49" i="1"/>
  <c r="T47" i="1"/>
  <c r="T64" i="1" s="1"/>
  <c r="T54" i="1"/>
  <c r="T50" i="1"/>
  <c r="T57" i="1"/>
  <c r="T56" i="1"/>
  <c r="T166" i="1" s="1"/>
  <c r="T48" i="1"/>
  <c r="T55" i="1"/>
  <c r="Z42" i="1"/>
  <c r="Z41" i="1"/>
  <c r="E13" i="2"/>
  <c r="E14" i="2" s="1"/>
  <c r="F29" i="2"/>
  <c r="C29" i="1" s="1"/>
  <c r="D29" i="1" s="1"/>
  <c r="E29" i="1" s="1"/>
  <c r="F29" i="1" s="1"/>
  <c r="G29" i="1" s="1"/>
  <c r="H29" i="1" s="1"/>
  <c r="I29" i="1" s="1"/>
  <c r="J29" i="1" s="1"/>
  <c r="K29" i="1" s="1"/>
  <c r="L29" i="1" s="1"/>
  <c r="M29" i="1" s="1"/>
  <c r="N29" i="1" s="1"/>
  <c r="O29" i="1" s="1"/>
  <c r="P29" i="1" s="1"/>
  <c r="Q29" i="1" s="1"/>
  <c r="R29" i="1" s="1"/>
  <c r="S29" i="1" s="1"/>
  <c r="T29" i="1" s="1"/>
  <c r="U29" i="1" s="1"/>
  <c r="V29" i="1" s="1"/>
  <c r="V41" i="1"/>
  <c r="V42" i="1"/>
  <c r="X42" i="1" s="1"/>
  <c r="T43" i="1"/>
  <c r="U43" i="1"/>
  <c r="S43" i="1"/>
  <c r="Q43" i="1"/>
  <c r="M43" i="1"/>
  <c r="O43" i="1"/>
  <c r="D43" i="1"/>
  <c r="P43" i="1"/>
  <c r="N43" i="1"/>
  <c r="L43" i="1"/>
  <c r="F43" i="1"/>
  <c r="H43" i="1"/>
  <c r="J43" i="1"/>
  <c r="C43" i="1"/>
  <c r="Z79" i="1" l="1"/>
  <c r="Z80" i="1" s="1"/>
  <c r="J80" i="1"/>
  <c r="J112" i="1"/>
  <c r="Z94" i="1"/>
  <c r="T65" i="1"/>
  <c r="U65" i="1"/>
  <c r="O182" i="1"/>
  <c r="O183" i="1" s="1"/>
  <c r="U182" i="1"/>
  <c r="U183" i="1" s="1"/>
  <c r="G182" i="1"/>
  <c r="G183" i="1" s="1"/>
  <c r="M182" i="1"/>
  <c r="M183" i="1" s="1"/>
  <c r="Z61" i="1"/>
  <c r="V61" i="1"/>
  <c r="V94" i="1"/>
  <c r="V112" i="1" s="1"/>
  <c r="V113" i="1" s="1"/>
  <c r="H182" i="1"/>
  <c r="H183" i="1" s="1"/>
  <c r="I182" i="1"/>
  <c r="I183" i="1" s="1"/>
  <c r="K182" i="1"/>
  <c r="K183" i="1" s="1"/>
  <c r="J182" i="1"/>
  <c r="J183" i="1" s="1"/>
  <c r="J139" i="1"/>
  <c r="J140" i="1"/>
  <c r="M140" i="1"/>
  <c r="M139" i="1"/>
  <c r="U165" i="1"/>
  <c r="U167" i="1" s="1"/>
  <c r="U176" i="1"/>
  <c r="U143" i="1"/>
  <c r="M141" i="1"/>
  <c r="M174" i="1"/>
  <c r="D174" i="1"/>
  <c r="J165" i="1"/>
  <c r="J167" i="1" s="1"/>
  <c r="J176" i="1"/>
  <c r="J143" i="1"/>
  <c r="G165" i="1"/>
  <c r="G167" i="1" s="1"/>
  <c r="G176" i="1"/>
  <c r="G143" i="1"/>
  <c r="H165" i="1"/>
  <c r="H167" i="1" s="1"/>
  <c r="H176" i="1"/>
  <c r="H143" i="1"/>
  <c r="H140" i="1"/>
  <c r="H139" i="1"/>
  <c r="F140" i="1"/>
  <c r="F139" i="1"/>
  <c r="D140" i="1"/>
  <c r="D139" i="1"/>
  <c r="S140" i="1"/>
  <c r="S139" i="1"/>
  <c r="V173" i="1"/>
  <c r="V162" i="1"/>
  <c r="V161" i="1"/>
  <c r="V172" i="1"/>
  <c r="X172" i="1" s="1"/>
  <c r="N174" i="1"/>
  <c r="N175" i="1" s="1"/>
  <c r="R140" i="1"/>
  <c r="R139" i="1"/>
  <c r="K174" i="1"/>
  <c r="K175" i="1" s="1"/>
  <c r="S165" i="1"/>
  <c r="S167" i="1" s="1"/>
  <c r="S176" i="1"/>
  <c r="S143" i="1"/>
  <c r="C143" i="1"/>
  <c r="C165" i="1"/>
  <c r="C176" i="1"/>
  <c r="L165" i="1"/>
  <c r="L167" i="1" s="1"/>
  <c r="L176" i="1"/>
  <c r="L143" i="1"/>
  <c r="E174" i="1"/>
  <c r="E175" i="1" s="1"/>
  <c r="R165" i="1"/>
  <c r="R167" i="1" s="1"/>
  <c r="R176" i="1"/>
  <c r="R143" i="1"/>
  <c r="I174" i="1"/>
  <c r="I175" i="1" s="1"/>
  <c r="Z73" i="1"/>
  <c r="H180" i="1"/>
  <c r="H181" i="1" s="1"/>
  <c r="C182" i="1"/>
  <c r="X162" i="1"/>
  <c r="Z162" i="1"/>
  <c r="I180" i="1"/>
  <c r="I181" i="1" s="1"/>
  <c r="D175" i="1"/>
  <c r="K180" i="1"/>
  <c r="K181" i="1" s="1"/>
  <c r="M175" i="1"/>
  <c r="J180" i="1"/>
  <c r="J181" i="1" s="1"/>
  <c r="Z107" i="1"/>
  <c r="O180" i="1"/>
  <c r="O181" i="1" s="1"/>
  <c r="Z172" i="1"/>
  <c r="U180" i="1"/>
  <c r="U181" i="1" s="1"/>
  <c r="G180" i="1"/>
  <c r="G181" i="1" s="1"/>
  <c r="E180" i="1"/>
  <c r="E181" i="1" s="1"/>
  <c r="M180" i="1"/>
  <c r="M181" i="1" s="1"/>
  <c r="C139" i="1"/>
  <c r="C140" i="1"/>
  <c r="L140" i="1"/>
  <c r="L139" i="1"/>
  <c r="O140" i="1"/>
  <c r="O139" i="1"/>
  <c r="U140" i="1"/>
  <c r="U139" i="1"/>
  <c r="Q141" i="1"/>
  <c r="Q174" i="1"/>
  <c r="J174" i="1"/>
  <c r="J175" i="1" s="1"/>
  <c r="J177" i="1" s="1"/>
  <c r="N165" i="1"/>
  <c r="N167" i="1" s="1"/>
  <c r="N176" i="1"/>
  <c r="N143" i="1"/>
  <c r="G174" i="1"/>
  <c r="G175" i="1" s="1"/>
  <c r="K165" i="1"/>
  <c r="K167" i="1" s="1"/>
  <c r="K176" i="1"/>
  <c r="K143" i="1"/>
  <c r="H174" i="1"/>
  <c r="H175" i="1" s="1"/>
  <c r="H177" i="1" s="1"/>
  <c r="E165" i="1"/>
  <c r="E167" i="1" s="1"/>
  <c r="E176" i="1"/>
  <c r="E143" i="1"/>
  <c r="I165" i="1"/>
  <c r="I167" i="1" s="1"/>
  <c r="I176" i="1"/>
  <c r="I143" i="1"/>
  <c r="S180" i="1"/>
  <c r="S181" i="1" s="1"/>
  <c r="T180" i="1"/>
  <c r="T181" i="1" s="1"/>
  <c r="C180" i="1"/>
  <c r="Z161" i="1"/>
  <c r="X161" i="1"/>
  <c r="P180" i="1"/>
  <c r="P181" i="1" s="1"/>
  <c r="Q180" i="1"/>
  <c r="Q181" i="1" s="1"/>
  <c r="F180" i="1"/>
  <c r="F181" i="1" s="1"/>
  <c r="L180" i="1"/>
  <c r="L181" i="1" s="1"/>
  <c r="D180" i="1"/>
  <c r="D181" i="1" s="1"/>
  <c r="N180" i="1"/>
  <c r="N181" i="1" s="1"/>
  <c r="R180" i="1"/>
  <c r="R181" i="1" s="1"/>
  <c r="N140" i="1"/>
  <c r="N139" i="1"/>
  <c r="T140" i="1"/>
  <c r="T139" i="1"/>
  <c r="T165" i="1"/>
  <c r="T167" i="1" s="1"/>
  <c r="T176" i="1"/>
  <c r="T143" i="1"/>
  <c r="Q165" i="1"/>
  <c r="Q167" i="1" s="1"/>
  <c r="Q176" i="1"/>
  <c r="Q143" i="1"/>
  <c r="F174" i="1"/>
  <c r="F175" i="1" s="1"/>
  <c r="Z166" i="1"/>
  <c r="P141" i="1"/>
  <c r="P174" i="1"/>
  <c r="O174" i="1"/>
  <c r="O175" i="1" s="1"/>
  <c r="P140" i="1"/>
  <c r="P139" i="1"/>
  <c r="Q140" i="1"/>
  <c r="Q139" i="1"/>
  <c r="T174" i="1"/>
  <c r="T175" i="1" s="1"/>
  <c r="U174" i="1"/>
  <c r="U175" i="1" s="1"/>
  <c r="U177" i="1" s="1"/>
  <c r="M165" i="1"/>
  <c r="M167" i="1" s="1"/>
  <c r="M176" i="1"/>
  <c r="M143" i="1"/>
  <c r="D165" i="1"/>
  <c r="D167" i="1" s="1"/>
  <c r="D176" i="1"/>
  <c r="D143" i="1"/>
  <c r="F165" i="1"/>
  <c r="F167" i="1" s="1"/>
  <c r="F176" i="1"/>
  <c r="F143" i="1"/>
  <c r="S174" i="1"/>
  <c r="S175" i="1" s="1"/>
  <c r="C174" i="1"/>
  <c r="C141" i="1"/>
  <c r="L174" i="1"/>
  <c r="P165" i="1"/>
  <c r="P167" i="1" s="1"/>
  <c r="P176" i="1"/>
  <c r="P143" i="1"/>
  <c r="R174" i="1"/>
  <c r="R175" i="1" s="1"/>
  <c r="R177" i="1" s="1"/>
  <c r="O165" i="1"/>
  <c r="O167" i="1" s="1"/>
  <c r="O176" i="1"/>
  <c r="O143" i="1"/>
  <c r="Z74" i="1"/>
  <c r="Z173" i="1"/>
  <c r="X173" i="1"/>
  <c r="N182" i="1"/>
  <c r="N183" i="1" s="1"/>
  <c r="E182" i="1"/>
  <c r="E183" i="1" s="1"/>
  <c r="Z106" i="1"/>
  <c r="O75" i="1"/>
  <c r="O76" i="1" s="1"/>
  <c r="O141" i="1"/>
  <c r="T75" i="1"/>
  <c r="T76" i="1" s="1"/>
  <c r="T141" i="1"/>
  <c r="U75" i="1"/>
  <c r="U76" i="1" s="1"/>
  <c r="U141" i="1"/>
  <c r="S75" i="1"/>
  <c r="S141" i="1"/>
  <c r="L141" i="1"/>
  <c r="R75" i="1"/>
  <c r="R76" i="1" s="1"/>
  <c r="R141" i="1"/>
  <c r="D108" i="1"/>
  <c r="D109" i="1" s="1"/>
  <c r="D141" i="1"/>
  <c r="F108" i="1"/>
  <c r="F109" i="1" s="1"/>
  <c r="F141" i="1"/>
  <c r="N108" i="1"/>
  <c r="N109" i="1" s="1"/>
  <c r="N141" i="1"/>
  <c r="K108" i="1"/>
  <c r="K141" i="1"/>
  <c r="E108" i="1"/>
  <c r="E109" i="1" s="1"/>
  <c r="E141" i="1"/>
  <c r="I108" i="1"/>
  <c r="I141" i="1"/>
  <c r="J108" i="1"/>
  <c r="J109" i="1" s="1"/>
  <c r="J141" i="1"/>
  <c r="G108" i="1"/>
  <c r="G141" i="1"/>
  <c r="H108" i="1"/>
  <c r="H109" i="1" s="1"/>
  <c r="H141" i="1"/>
  <c r="O83" i="1"/>
  <c r="O84" i="1" s="1"/>
  <c r="H83" i="1"/>
  <c r="H84" i="1" s="1"/>
  <c r="J83" i="1"/>
  <c r="J84" i="1" s="1"/>
  <c r="N129" i="1"/>
  <c r="N128" i="1"/>
  <c r="T129" i="1"/>
  <c r="T128" i="1"/>
  <c r="Q114" i="1"/>
  <c r="Q115" i="1" s="1"/>
  <c r="C116" i="1"/>
  <c r="C117" i="1" s="1"/>
  <c r="U114" i="1"/>
  <c r="U115" i="1" s="1"/>
  <c r="I114" i="1"/>
  <c r="I115" i="1" s="1"/>
  <c r="H129" i="1"/>
  <c r="H149" i="1" s="1"/>
  <c r="H150" i="1" s="1"/>
  <c r="H128" i="1"/>
  <c r="P129" i="1"/>
  <c r="P128" i="1"/>
  <c r="P147" i="1" s="1"/>
  <c r="P148" i="1" s="1"/>
  <c r="Q129" i="1"/>
  <c r="Q128" i="1"/>
  <c r="T83" i="1"/>
  <c r="T84" i="1" s="1"/>
  <c r="J116" i="1"/>
  <c r="J117" i="1" s="1"/>
  <c r="N114" i="1"/>
  <c r="N115" i="1" s="1"/>
  <c r="H116" i="1"/>
  <c r="H117" i="1" s="1"/>
  <c r="J129" i="1"/>
  <c r="J149" i="1" s="1"/>
  <c r="J150" i="1" s="1"/>
  <c r="J128" i="1"/>
  <c r="M129" i="1"/>
  <c r="M128" i="1"/>
  <c r="M147" i="1" s="1"/>
  <c r="M148" i="1" s="1"/>
  <c r="F129" i="1"/>
  <c r="F149" i="1" s="1"/>
  <c r="F150" i="1" s="1"/>
  <c r="F128" i="1"/>
  <c r="D129" i="1"/>
  <c r="D149" i="1" s="1"/>
  <c r="D150" i="1" s="1"/>
  <c r="D128" i="1"/>
  <c r="S129" i="1"/>
  <c r="S149" i="1" s="1"/>
  <c r="S150" i="1" s="1"/>
  <c r="S128" i="1"/>
  <c r="R129" i="1"/>
  <c r="R149" i="1" s="1"/>
  <c r="R150" i="1" s="1"/>
  <c r="R128" i="1"/>
  <c r="C129" i="1"/>
  <c r="C128" i="1"/>
  <c r="C147" i="1" s="1"/>
  <c r="L129" i="1"/>
  <c r="L128" i="1"/>
  <c r="O129" i="1"/>
  <c r="O128" i="1"/>
  <c r="O147" i="1" s="1"/>
  <c r="O148" i="1" s="1"/>
  <c r="U129" i="1"/>
  <c r="U128" i="1"/>
  <c r="E116" i="1"/>
  <c r="E117" i="1" s="1"/>
  <c r="F114" i="1"/>
  <c r="F115" i="1" s="1"/>
  <c r="N116" i="1"/>
  <c r="N117" i="1" s="1"/>
  <c r="K116" i="1"/>
  <c r="K117" i="1" s="1"/>
  <c r="E83" i="1"/>
  <c r="E84" i="1" s="1"/>
  <c r="K83" i="1"/>
  <c r="K84" i="1" s="1"/>
  <c r="S83" i="1"/>
  <c r="S84" i="1" s="1"/>
  <c r="F83" i="1"/>
  <c r="F84" i="1" s="1"/>
  <c r="L116" i="1"/>
  <c r="L117" i="1" s="1"/>
  <c r="E114" i="1"/>
  <c r="E115" i="1" s="1"/>
  <c r="D116" i="1"/>
  <c r="D117" i="1" s="1"/>
  <c r="F116" i="1"/>
  <c r="F117" i="1" s="1"/>
  <c r="T114" i="1"/>
  <c r="T115" i="1" s="1"/>
  <c r="C114" i="1"/>
  <c r="G114" i="1"/>
  <c r="G115" i="1" s="1"/>
  <c r="K114" i="1"/>
  <c r="K115" i="1" s="1"/>
  <c r="S114" i="1"/>
  <c r="S115" i="1" s="1"/>
  <c r="N77" i="1"/>
  <c r="N110" i="1"/>
  <c r="K77" i="1"/>
  <c r="K110" i="1"/>
  <c r="I77" i="1"/>
  <c r="I110" i="1"/>
  <c r="T77" i="1"/>
  <c r="T110" i="1"/>
  <c r="Q77" i="1"/>
  <c r="Q110" i="1"/>
  <c r="J77" i="1"/>
  <c r="J110" i="1"/>
  <c r="G77" i="1"/>
  <c r="G110" i="1"/>
  <c r="G81" i="1"/>
  <c r="G82" i="1" s="1"/>
  <c r="Q83" i="1"/>
  <c r="Q84" i="1" s="1"/>
  <c r="O114" i="1"/>
  <c r="O115" i="1" s="1"/>
  <c r="H114" i="1"/>
  <c r="H115" i="1" s="1"/>
  <c r="M77" i="1"/>
  <c r="M110" i="1"/>
  <c r="D77" i="1"/>
  <c r="D110" i="1"/>
  <c r="F77" i="1"/>
  <c r="F110" i="1"/>
  <c r="P77" i="1"/>
  <c r="P110" i="1"/>
  <c r="O77" i="1"/>
  <c r="O110" i="1"/>
  <c r="H81" i="1"/>
  <c r="H82" i="1" s="1"/>
  <c r="M83" i="1"/>
  <c r="M84" i="1" s="1"/>
  <c r="D81" i="1"/>
  <c r="D82" i="1" s="1"/>
  <c r="R83" i="1"/>
  <c r="R84" i="1" s="1"/>
  <c r="I83" i="1"/>
  <c r="I84" i="1" s="1"/>
  <c r="Q81" i="1"/>
  <c r="Q82" i="1" s="1"/>
  <c r="M114" i="1"/>
  <c r="M115" i="1" s="1"/>
  <c r="O116" i="1"/>
  <c r="O117" i="1" s="1"/>
  <c r="R114" i="1"/>
  <c r="R115" i="1" s="1"/>
  <c r="I116" i="1"/>
  <c r="I117" i="1" s="1"/>
  <c r="E77" i="1"/>
  <c r="E110" i="1"/>
  <c r="U77" i="1"/>
  <c r="U110" i="1"/>
  <c r="H77" i="1"/>
  <c r="H110" i="1"/>
  <c r="J114" i="1"/>
  <c r="J115" i="1" s="1"/>
  <c r="S77" i="1"/>
  <c r="S110" i="1"/>
  <c r="C77" i="1"/>
  <c r="C110" i="1"/>
  <c r="L77" i="1"/>
  <c r="L110" i="1"/>
  <c r="R77" i="1"/>
  <c r="R110" i="1"/>
  <c r="C83" i="1"/>
  <c r="C84" i="1" s="1"/>
  <c r="U83" i="1"/>
  <c r="U84" i="1" s="1"/>
  <c r="N83" i="1"/>
  <c r="N84" i="1" s="1"/>
  <c r="L114" i="1"/>
  <c r="L115" i="1" s="1"/>
  <c r="P114" i="1"/>
  <c r="P115" i="1" s="1"/>
  <c r="M116" i="1"/>
  <c r="M117" i="1" s="1"/>
  <c r="D114" i="1"/>
  <c r="D115" i="1" s="1"/>
  <c r="G116" i="1"/>
  <c r="G117" i="1" s="1"/>
  <c r="K81" i="1"/>
  <c r="K82" i="1" s="1"/>
  <c r="S81" i="1"/>
  <c r="S82" i="1" s="1"/>
  <c r="T81" i="1"/>
  <c r="T82" i="1" s="1"/>
  <c r="M81" i="1"/>
  <c r="M82" i="1" s="1"/>
  <c r="R81" i="1"/>
  <c r="R82" i="1" s="1"/>
  <c r="P83" i="1"/>
  <c r="P84" i="1" s="1"/>
  <c r="I81" i="1"/>
  <c r="I82" i="1" s="1"/>
  <c r="C75" i="1"/>
  <c r="C108" i="1"/>
  <c r="L75" i="1"/>
  <c r="L76" i="1" s="1"/>
  <c r="L108" i="1"/>
  <c r="L109" i="1" s="1"/>
  <c r="Z96" i="1"/>
  <c r="V74" i="1"/>
  <c r="X74" i="1" s="1"/>
  <c r="V95" i="1"/>
  <c r="X95" i="1" s="1"/>
  <c r="V96" i="1"/>
  <c r="V106" i="1"/>
  <c r="X106" i="1" s="1"/>
  <c r="O81" i="1"/>
  <c r="O82" i="1" s="1"/>
  <c r="E81" i="1"/>
  <c r="E82" i="1" s="1"/>
  <c r="U81" i="1"/>
  <c r="U82" i="1" s="1"/>
  <c r="L81" i="1"/>
  <c r="L82" i="1" s="1"/>
  <c r="P81" i="1"/>
  <c r="P82" i="1" s="1"/>
  <c r="J81" i="1"/>
  <c r="J82" i="1" s="1"/>
  <c r="N81" i="1"/>
  <c r="N82" i="1" s="1"/>
  <c r="O108" i="1"/>
  <c r="O109" i="1" s="1"/>
  <c r="M75" i="1"/>
  <c r="M76" i="1" s="1"/>
  <c r="M108" i="1"/>
  <c r="M109" i="1" s="1"/>
  <c r="G109" i="1"/>
  <c r="D83" i="1"/>
  <c r="D84" i="1" s="1"/>
  <c r="F81" i="1"/>
  <c r="F82" i="1" s="1"/>
  <c r="L83" i="1"/>
  <c r="L84" i="1" s="1"/>
  <c r="K109" i="1"/>
  <c r="I109" i="1"/>
  <c r="G83" i="1"/>
  <c r="G84" i="1" s="1"/>
  <c r="P107" i="1"/>
  <c r="P116" i="1" s="1"/>
  <c r="P117" i="1" s="1"/>
  <c r="P108" i="1"/>
  <c r="N75" i="1"/>
  <c r="N76" i="1" s="1"/>
  <c r="K75" i="1"/>
  <c r="K76" i="1" s="1"/>
  <c r="E75" i="1"/>
  <c r="E76" i="1" s="1"/>
  <c r="I75" i="1"/>
  <c r="I76" i="1" s="1"/>
  <c r="Q75" i="1"/>
  <c r="Q76" i="1" s="1"/>
  <c r="J75" i="1"/>
  <c r="J76" i="1" s="1"/>
  <c r="G75" i="1"/>
  <c r="G76" i="1" s="1"/>
  <c r="H75" i="1"/>
  <c r="H76" i="1" s="1"/>
  <c r="S76" i="1"/>
  <c r="D75" i="1"/>
  <c r="D76" i="1" s="1"/>
  <c r="F75" i="1"/>
  <c r="F76" i="1" s="1"/>
  <c r="P75" i="1"/>
  <c r="P76" i="1" s="1"/>
  <c r="X41" i="1"/>
  <c r="V63" i="1"/>
  <c r="X63" i="1" s="1"/>
  <c r="V62" i="1"/>
  <c r="V73" i="1"/>
  <c r="C81" i="1"/>
  <c r="Z50" i="1"/>
  <c r="Z49" i="1"/>
  <c r="Z62" i="1"/>
  <c r="Z56" i="1"/>
  <c r="Z95" i="1"/>
  <c r="Z48" i="1"/>
  <c r="Z47" i="1"/>
  <c r="Z57" i="1"/>
  <c r="Z55" i="1"/>
  <c r="Z54" i="1"/>
  <c r="U97" i="1"/>
  <c r="U98" i="1" s="1"/>
  <c r="H67" i="1"/>
  <c r="H100" i="1"/>
  <c r="H133" i="1"/>
  <c r="L97" i="1"/>
  <c r="L98" i="1" s="1"/>
  <c r="L64" i="1"/>
  <c r="L65" i="1" s="1"/>
  <c r="R64" i="1"/>
  <c r="R65" i="1" s="1"/>
  <c r="R97" i="1"/>
  <c r="R98" i="1" s="1"/>
  <c r="N97" i="1"/>
  <c r="N98" i="1" s="1"/>
  <c r="N64" i="1"/>
  <c r="N65" i="1" s="1"/>
  <c r="E100" i="1"/>
  <c r="E67" i="1"/>
  <c r="E133" i="1"/>
  <c r="K97" i="1"/>
  <c r="K98" i="1" s="1"/>
  <c r="K64" i="1"/>
  <c r="K65" i="1" s="1"/>
  <c r="S99" i="1"/>
  <c r="S66" i="1"/>
  <c r="S132" i="1"/>
  <c r="O67" i="1"/>
  <c r="O100" i="1"/>
  <c r="O133" i="1"/>
  <c r="C66" i="1"/>
  <c r="C132" i="1"/>
  <c r="C99" i="1"/>
  <c r="L99" i="1"/>
  <c r="L66" i="1"/>
  <c r="L132" i="1"/>
  <c r="D100" i="1"/>
  <c r="D67" i="1"/>
  <c r="D133" i="1"/>
  <c r="E97" i="1"/>
  <c r="E98" i="1" s="1"/>
  <c r="E64" i="1"/>
  <c r="E65" i="1" s="1"/>
  <c r="R132" i="1"/>
  <c r="R99" i="1"/>
  <c r="R66" i="1"/>
  <c r="L67" i="1"/>
  <c r="L133" i="1"/>
  <c r="L100" i="1"/>
  <c r="I97" i="1"/>
  <c r="I98" i="1" s="1"/>
  <c r="I64" i="1"/>
  <c r="I65" i="1" s="1"/>
  <c r="T133" i="1"/>
  <c r="T100" i="1"/>
  <c r="T67" i="1"/>
  <c r="D132" i="1"/>
  <c r="D99" i="1"/>
  <c r="D66" i="1"/>
  <c r="P66" i="1"/>
  <c r="P132" i="1"/>
  <c r="P99" i="1"/>
  <c r="O99" i="1"/>
  <c r="O66" i="1"/>
  <c r="O132" i="1"/>
  <c r="Q97" i="1"/>
  <c r="Q98" i="1" s="1"/>
  <c r="Q64" i="1"/>
  <c r="Q65" i="1" s="1"/>
  <c r="J97" i="1"/>
  <c r="J98" i="1" s="1"/>
  <c r="J64" i="1"/>
  <c r="J65" i="1" s="1"/>
  <c r="N99" i="1"/>
  <c r="N132" i="1"/>
  <c r="N66" i="1"/>
  <c r="N100" i="1"/>
  <c r="N67" i="1"/>
  <c r="N133" i="1"/>
  <c r="I100" i="1"/>
  <c r="I67" i="1"/>
  <c r="I133" i="1"/>
  <c r="G64" i="1"/>
  <c r="G65" i="1" s="1"/>
  <c r="G97" i="1"/>
  <c r="G98" i="1" s="1"/>
  <c r="K99" i="1"/>
  <c r="K66" i="1"/>
  <c r="K132" i="1"/>
  <c r="F133" i="1"/>
  <c r="F100" i="1"/>
  <c r="F67" i="1"/>
  <c r="H97" i="1"/>
  <c r="H98" i="1" s="1"/>
  <c r="H64" i="1"/>
  <c r="H65" i="1" s="1"/>
  <c r="K67" i="1"/>
  <c r="K133" i="1"/>
  <c r="K100" i="1"/>
  <c r="E132" i="1"/>
  <c r="E99" i="1"/>
  <c r="E66" i="1"/>
  <c r="G100" i="1"/>
  <c r="G67" i="1"/>
  <c r="G133" i="1"/>
  <c r="I132" i="1"/>
  <c r="I99" i="1"/>
  <c r="I66" i="1"/>
  <c r="T97" i="1"/>
  <c r="T98" i="1" s="1"/>
  <c r="M99" i="1"/>
  <c r="M66" i="1"/>
  <c r="M132" i="1"/>
  <c r="Q133" i="1"/>
  <c r="Q100" i="1"/>
  <c r="Q67" i="1"/>
  <c r="F99" i="1"/>
  <c r="F120" i="1" s="1"/>
  <c r="F121" i="1" s="1"/>
  <c r="F66" i="1"/>
  <c r="F132" i="1"/>
  <c r="S64" i="1"/>
  <c r="S65" i="1" s="1"/>
  <c r="S97" i="1"/>
  <c r="S98" i="1" s="1"/>
  <c r="C97" i="1"/>
  <c r="C98" i="1" s="1"/>
  <c r="C64" i="1"/>
  <c r="C65" i="1" s="1"/>
  <c r="P67" i="1"/>
  <c r="P133" i="1"/>
  <c r="P100" i="1"/>
  <c r="S100" i="1"/>
  <c r="S133" i="1"/>
  <c r="S67" i="1"/>
  <c r="U100" i="1"/>
  <c r="U67" i="1"/>
  <c r="U133" i="1"/>
  <c r="T132" i="1"/>
  <c r="T99" i="1"/>
  <c r="T66" i="1"/>
  <c r="U66" i="1"/>
  <c r="U132" i="1"/>
  <c r="U99" i="1"/>
  <c r="M64" i="1"/>
  <c r="M65" i="1" s="1"/>
  <c r="M97" i="1"/>
  <c r="M98" i="1" s="1"/>
  <c r="Q66" i="1"/>
  <c r="Q99" i="1"/>
  <c r="Q132" i="1"/>
  <c r="M67" i="1"/>
  <c r="M133" i="1"/>
  <c r="M100" i="1"/>
  <c r="D97" i="1"/>
  <c r="D98" i="1" s="1"/>
  <c r="D64" i="1"/>
  <c r="D65" i="1" s="1"/>
  <c r="F97" i="1"/>
  <c r="F98" i="1" s="1"/>
  <c r="F64" i="1"/>
  <c r="F65" i="1" s="1"/>
  <c r="J99" i="1"/>
  <c r="J66" i="1"/>
  <c r="J132" i="1"/>
  <c r="R133" i="1"/>
  <c r="R67" i="1"/>
  <c r="R100" i="1"/>
  <c r="C133" i="1"/>
  <c r="C67" i="1"/>
  <c r="C100" i="1"/>
  <c r="G132" i="1"/>
  <c r="G99" i="1"/>
  <c r="G66" i="1"/>
  <c r="J100" i="1"/>
  <c r="J133" i="1"/>
  <c r="J67" i="1"/>
  <c r="H99" i="1"/>
  <c r="H66" i="1"/>
  <c r="H132" i="1"/>
  <c r="P97" i="1"/>
  <c r="P98" i="1" s="1"/>
  <c r="P64" i="1"/>
  <c r="P65" i="1" s="1"/>
  <c r="O97" i="1"/>
  <c r="O98" i="1" s="1"/>
  <c r="O64" i="1"/>
  <c r="O65" i="1" s="1"/>
  <c r="V48" i="1"/>
  <c r="X48" i="1" s="1"/>
  <c r="V55" i="1"/>
  <c r="X55" i="1" s="1"/>
  <c r="V56" i="1"/>
  <c r="V50" i="1"/>
  <c r="X50" i="1" s="1"/>
  <c r="V57" i="1"/>
  <c r="X57" i="1" s="1"/>
  <c r="V47" i="1"/>
  <c r="V64" i="1" s="1"/>
  <c r="V54" i="1"/>
  <c r="V49" i="1"/>
  <c r="X49" i="1" s="1"/>
  <c r="E15" i="2"/>
  <c r="E16" i="2" s="1"/>
  <c r="V43" i="1"/>
  <c r="E43" i="1"/>
  <c r="I43" i="1"/>
  <c r="K43" i="1"/>
  <c r="G43" i="1"/>
  <c r="C120" i="1" l="1"/>
  <c r="T177" i="1"/>
  <c r="M149" i="1"/>
  <c r="M150" i="1" s="1"/>
  <c r="Z81" i="1"/>
  <c r="X94" i="1"/>
  <c r="O149" i="1"/>
  <c r="O150" i="1" s="1"/>
  <c r="M120" i="1"/>
  <c r="M121" i="1" s="1"/>
  <c r="O120" i="1"/>
  <c r="O121" i="1" s="1"/>
  <c r="S120" i="1"/>
  <c r="S121" i="1" s="1"/>
  <c r="I186" i="1"/>
  <c r="I187" i="1" s="1"/>
  <c r="K186" i="1"/>
  <c r="K187" i="1" s="1"/>
  <c r="R142" i="1"/>
  <c r="R144" i="1" s="1"/>
  <c r="X112" i="1"/>
  <c r="X113" i="1" s="1"/>
  <c r="Z112" i="1"/>
  <c r="Z113" i="1" s="1"/>
  <c r="J113" i="1"/>
  <c r="K177" i="1"/>
  <c r="S177" i="1"/>
  <c r="X61" i="1"/>
  <c r="V79" i="1"/>
  <c r="T142" i="1"/>
  <c r="T144" i="1" s="1"/>
  <c r="V65" i="1"/>
  <c r="N111" i="1"/>
  <c r="F142" i="1"/>
  <c r="F144" i="1" s="1"/>
  <c r="U149" i="1"/>
  <c r="U150" i="1" s="1"/>
  <c r="L149" i="1"/>
  <c r="L150" i="1" s="1"/>
  <c r="Q149" i="1"/>
  <c r="Q150" i="1" s="1"/>
  <c r="N149" i="1"/>
  <c r="N150" i="1" s="1"/>
  <c r="Q142" i="1"/>
  <c r="Q144" i="1" s="1"/>
  <c r="S142" i="1"/>
  <c r="S144" i="1" s="1"/>
  <c r="P186" i="1"/>
  <c r="P187" i="1" s="1"/>
  <c r="Q186" i="1"/>
  <c r="Q187" i="1" s="1"/>
  <c r="G177" i="1"/>
  <c r="S186" i="1"/>
  <c r="S187" i="1" s="1"/>
  <c r="G186" i="1"/>
  <c r="G187" i="1" s="1"/>
  <c r="R186" i="1"/>
  <c r="R187" i="1" s="1"/>
  <c r="H186" i="1"/>
  <c r="H187" i="1" s="1"/>
  <c r="E111" i="1"/>
  <c r="T186" i="1"/>
  <c r="T187" i="1" s="1"/>
  <c r="E186" i="1"/>
  <c r="E187" i="1" s="1"/>
  <c r="E177" i="1"/>
  <c r="F177" i="1"/>
  <c r="I177" i="1"/>
  <c r="N177" i="1"/>
  <c r="O134" i="1"/>
  <c r="O153" i="1" s="1"/>
  <c r="O154" i="1" s="1"/>
  <c r="M186" i="1"/>
  <c r="M187" i="1" s="1"/>
  <c r="O177" i="1"/>
  <c r="M177" i="1"/>
  <c r="O78" i="1"/>
  <c r="V165" i="1"/>
  <c r="X165" i="1" s="1"/>
  <c r="V176" i="1"/>
  <c r="V143" i="1"/>
  <c r="X143" i="1" s="1"/>
  <c r="Z174" i="1"/>
  <c r="Z175" i="1" s="1"/>
  <c r="D177" i="1"/>
  <c r="G140" i="1"/>
  <c r="G139" i="1"/>
  <c r="V140" i="1"/>
  <c r="V139" i="1"/>
  <c r="V174" i="1"/>
  <c r="X174" i="1" s="1"/>
  <c r="X175" i="1" s="1"/>
  <c r="I139" i="1"/>
  <c r="I140" i="1"/>
  <c r="T134" i="1"/>
  <c r="T153" i="1" s="1"/>
  <c r="T154" i="1" s="1"/>
  <c r="L120" i="1"/>
  <c r="L121" i="1" s="1"/>
  <c r="F78" i="1"/>
  <c r="H147" i="1"/>
  <c r="H148" i="1" s="1"/>
  <c r="Z116" i="1"/>
  <c r="Q175" i="1"/>
  <c r="Q177" i="1" s="1"/>
  <c r="C167" i="1"/>
  <c r="C186" i="1" s="1"/>
  <c r="Z165" i="1"/>
  <c r="Z167" i="1" s="1"/>
  <c r="V180" i="1"/>
  <c r="V181" i="1" s="1"/>
  <c r="E140" i="1"/>
  <c r="E139" i="1"/>
  <c r="D186" i="1"/>
  <c r="D187" i="1" s="1"/>
  <c r="C181" i="1"/>
  <c r="Z180" i="1"/>
  <c r="L175" i="1"/>
  <c r="L177" i="1" s="1"/>
  <c r="C183" i="1"/>
  <c r="Z182" i="1"/>
  <c r="L186" i="1"/>
  <c r="L187" i="1" s="1"/>
  <c r="V182" i="1"/>
  <c r="V183" i="1" s="1"/>
  <c r="X56" i="1"/>
  <c r="V166" i="1"/>
  <c r="X166" i="1" s="1"/>
  <c r="Z143" i="1"/>
  <c r="E78" i="1"/>
  <c r="K139" i="1"/>
  <c r="K140" i="1"/>
  <c r="S78" i="1"/>
  <c r="D111" i="1"/>
  <c r="Z110" i="1"/>
  <c r="C149" i="1"/>
  <c r="C150" i="1" s="1"/>
  <c r="P149" i="1"/>
  <c r="P150" i="1" s="1"/>
  <c r="T149" i="1"/>
  <c r="T150" i="1" s="1"/>
  <c r="O186" i="1"/>
  <c r="O187" i="1" s="1"/>
  <c r="F186" i="1"/>
  <c r="F187" i="1" s="1"/>
  <c r="N186" i="1"/>
  <c r="N187" i="1" s="1"/>
  <c r="C175" i="1"/>
  <c r="C177" i="1" s="1"/>
  <c r="P175" i="1"/>
  <c r="P177" i="1" s="1"/>
  <c r="Z176" i="1"/>
  <c r="X176" i="1"/>
  <c r="J186" i="1"/>
  <c r="J187" i="1" s="1"/>
  <c r="U186" i="1"/>
  <c r="U187" i="1" s="1"/>
  <c r="Z77" i="1"/>
  <c r="Z141" i="1"/>
  <c r="C115" i="1"/>
  <c r="Z114" i="1"/>
  <c r="P120" i="1"/>
  <c r="P121" i="1" s="1"/>
  <c r="C109" i="1"/>
  <c r="C111" i="1" s="1"/>
  <c r="Z108" i="1"/>
  <c r="Z109" i="1" s="1"/>
  <c r="Q78" i="1"/>
  <c r="C76" i="1"/>
  <c r="C78" i="1" s="1"/>
  <c r="Z75" i="1"/>
  <c r="Z76" i="1" s="1"/>
  <c r="C148" i="1"/>
  <c r="V75" i="1"/>
  <c r="X75" i="1" s="1"/>
  <c r="V141" i="1"/>
  <c r="J142" i="1"/>
  <c r="J144" i="1" s="1"/>
  <c r="V110" i="1"/>
  <c r="S147" i="1"/>
  <c r="S148" i="1" s="1"/>
  <c r="F147" i="1"/>
  <c r="F148" i="1" s="1"/>
  <c r="J147" i="1"/>
  <c r="J148" i="1" s="1"/>
  <c r="T147" i="1"/>
  <c r="T148" i="1" s="1"/>
  <c r="O142" i="1"/>
  <c r="O144" i="1" s="1"/>
  <c r="C142" i="1"/>
  <c r="C144" i="1" s="1"/>
  <c r="M142" i="1"/>
  <c r="M144" i="1" s="1"/>
  <c r="H142" i="1"/>
  <c r="H144" i="1" s="1"/>
  <c r="U142" i="1"/>
  <c r="U144" i="1" s="1"/>
  <c r="L142" i="1"/>
  <c r="L144" i="1" s="1"/>
  <c r="D142" i="1"/>
  <c r="D144" i="1" s="1"/>
  <c r="N142" i="1"/>
  <c r="N144" i="1" s="1"/>
  <c r="U147" i="1"/>
  <c r="U148" i="1" s="1"/>
  <c r="L147" i="1"/>
  <c r="L148" i="1" s="1"/>
  <c r="R147" i="1"/>
  <c r="R148" i="1" s="1"/>
  <c r="D147" i="1"/>
  <c r="D148" i="1" s="1"/>
  <c r="Q147" i="1"/>
  <c r="Q148" i="1" s="1"/>
  <c r="N147" i="1"/>
  <c r="N148" i="1" s="1"/>
  <c r="P142" i="1"/>
  <c r="P144" i="1" s="1"/>
  <c r="E120" i="1"/>
  <c r="E121" i="1" s="1"/>
  <c r="D120" i="1"/>
  <c r="D121" i="1" s="1"/>
  <c r="R120" i="1"/>
  <c r="R121" i="1" s="1"/>
  <c r="U78" i="1"/>
  <c r="I78" i="1"/>
  <c r="H111" i="1"/>
  <c r="K78" i="1"/>
  <c r="H78" i="1"/>
  <c r="M111" i="1"/>
  <c r="Q134" i="1"/>
  <c r="Q153" i="1" s="1"/>
  <c r="Q154" i="1" s="1"/>
  <c r="F134" i="1"/>
  <c r="F153" i="1" s="1"/>
  <c r="F154" i="1" s="1"/>
  <c r="G78" i="1"/>
  <c r="J111" i="1"/>
  <c r="H134" i="1"/>
  <c r="H153" i="1" s="1"/>
  <c r="H154" i="1" s="1"/>
  <c r="J134" i="1"/>
  <c r="J153" i="1" s="1"/>
  <c r="J154" i="1" s="1"/>
  <c r="M134" i="1"/>
  <c r="M153" i="1" s="1"/>
  <c r="M154" i="1" s="1"/>
  <c r="K134" i="1"/>
  <c r="K153" i="1" s="1"/>
  <c r="K154" i="1" s="1"/>
  <c r="C134" i="1"/>
  <c r="C153" i="1" s="1"/>
  <c r="E134" i="1"/>
  <c r="E153" i="1" s="1"/>
  <c r="E154" i="1" s="1"/>
  <c r="D134" i="1"/>
  <c r="D153" i="1" s="1"/>
  <c r="D154" i="1" s="1"/>
  <c r="U134" i="1"/>
  <c r="U153" i="1" s="1"/>
  <c r="U154" i="1" s="1"/>
  <c r="I134" i="1"/>
  <c r="I153" i="1" s="1"/>
  <c r="I154" i="1" s="1"/>
  <c r="N134" i="1"/>
  <c r="N153" i="1" s="1"/>
  <c r="N154" i="1" s="1"/>
  <c r="P134" i="1"/>
  <c r="P153" i="1" s="1"/>
  <c r="P154" i="1" s="1"/>
  <c r="G134" i="1"/>
  <c r="G153" i="1" s="1"/>
  <c r="G154" i="1" s="1"/>
  <c r="R134" i="1"/>
  <c r="R153" i="1" s="1"/>
  <c r="R154" i="1" s="1"/>
  <c r="L134" i="1"/>
  <c r="L153" i="1" s="1"/>
  <c r="L154" i="1" s="1"/>
  <c r="S134" i="1"/>
  <c r="S153" i="1" s="1"/>
  <c r="S154" i="1" s="1"/>
  <c r="E129" i="1"/>
  <c r="E149" i="1" s="1"/>
  <c r="E150" i="1" s="1"/>
  <c r="E128" i="1"/>
  <c r="K129" i="1"/>
  <c r="K128" i="1"/>
  <c r="I129" i="1"/>
  <c r="I128" i="1"/>
  <c r="L78" i="1"/>
  <c r="G129" i="1"/>
  <c r="G128" i="1"/>
  <c r="G147" i="1" s="1"/>
  <c r="G148" i="1" s="1"/>
  <c r="V129" i="1"/>
  <c r="V128" i="1"/>
  <c r="H120" i="1"/>
  <c r="H121" i="1" s="1"/>
  <c r="K120" i="1"/>
  <c r="K121" i="1" s="1"/>
  <c r="N120" i="1"/>
  <c r="N121" i="1" s="1"/>
  <c r="V81" i="1"/>
  <c r="V82" i="1" s="1"/>
  <c r="P109" i="1"/>
  <c r="P111" i="1" s="1"/>
  <c r="M78" i="1"/>
  <c r="G120" i="1"/>
  <c r="G121" i="1" s="1"/>
  <c r="I120" i="1"/>
  <c r="I121" i="1" s="1"/>
  <c r="D78" i="1"/>
  <c r="T78" i="1"/>
  <c r="I111" i="1"/>
  <c r="K111" i="1"/>
  <c r="F118" i="1"/>
  <c r="F119" i="1" s="1"/>
  <c r="Q101" i="1"/>
  <c r="Q120" i="1"/>
  <c r="Q121" i="1" s="1"/>
  <c r="C118" i="1"/>
  <c r="J118" i="1"/>
  <c r="J119" i="1" s="1"/>
  <c r="O118" i="1"/>
  <c r="O119" i="1" s="1"/>
  <c r="P118" i="1"/>
  <c r="P119" i="1" s="1"/>
  <c r="J120" i="1"/>
  <c r="J121" i="1" s="1"/>
  <c r="D118" i="1"/>
  <c r="D119" i="1" s="1"/>
  <c r="H118" i="1"/>
  <c r="H119" i="1" s="1"/>
  <c r="R78" i="1"/>
  <c r="L118" i="1"/>
  <c r="L119" i="1" s="1"/>
  <c r="P78" i="1"/>
  <c r="J78" i="1"/>
  <c r="X96" i="1"/>
  <c r="G111" i="1"/>
  <c r="T101" i="1"/>
  <c r="T120" i="1"/>
  <c r="T121" i="1" s="1"/>
  <c r="I118" i="1"/>
  <c r="I119" i="1" s="1"/>
  <c r="E118" i="1"/>
  <c r="E119" i="1" s="1"/>
  <c r="K118" i="1"/>
  <c r="K119" i="1" s="1"/>
  <c r="N118" i="1"/>
  <c r="N119" i="1" s="1"/>
  <c r="N78" i="1"/>
  <c r="O111" i="1"/>
  <c r="M118" i="1"/>
  <c r="M119" i="1" s="1"/>
  <c r="U120" i="1"/>
  <c r="U121" i="1" s="1"/>
  <c r="G118" i="1"/>
  <c r="G119" i="1" s="1"/>
  <c r="C121" i="1"/>
  <c r="F111" i="1"/>
  <c r="V114" i="1"/>
  <c r="V115" i="1" s="1"/>
  <c r="L111" i="1"/>
  <c r="X110" i="1"/>
  <c r="H68" i="1"/>
  <c r="H87" i="1" s="1"/>
  <c r="H88" i="1" s="1"/>
  <c r="C85" i="1"/>
  <c r="C86" i="1" s="1"/>
  <c r="H101" i="1"/>
  <c r="X62" i="1"/>
  <c r="V83" i="1"/>
  <c r="V84" i="1" s="1"/>
  <c r="Z83" i="1"/>
  <c r="C82" i="1"/>
  <c r="Q107" i="1"/>
  <c r="Q116" i="1" s="1"/>
  <c r="Q117" i="1" s="1"/>
  <c r="Q108" i="1"/>
  <c r="Q118" i="1" s="1"/>
  <c r="Q119" i="1" s="1"/>
  <c r="F101" i="1"/>
  <c r="M101" i="1"/>
  <c r="K101" i="1"/>
  <c r="O101" i="1"/>
  <c r="L101" i="1"/>
  <c r="G101" i="1"/>
  <c r="I101" i="1"/>
  <c r="E101" i="1"/>
  <c r="D101" i="1"/>
  <c r="R101" i="1"/>
  <c r="S101" i="1"/>
  <c r="J101" i="1"/>
  <c r="N101" i="1"/>
  <c r="U101" i="1"/>
  <c r="P101" i="1"/>
  <c r="C101" i="1"/>
  <c r="F85" i="1"/>
  <c r="F86" i="1" s="1"/>
  <c r="J85" i="1"/>
  <c r="J86" i="1" s="1"/>
  <c r="Q85" i="1"/>
  <c r="Q86" i="1" s="1"/>
  <c r="E85" i="1"/>
  <c r="E86" i="1" s="1"/>
  <c r="O85" i="1"/>
  <c r="O86" i="1" s="1"/>
  <c r="P85" i="1"/>
  <c r="P86" i="1" s="1"/>
  <c r="D85" i="1"/>
  <c r="D86" i="1" s="1"/>
  <c r="T85" i="1"/>
  <c r="T86" i="1" s="1"/>
  <c r="G85" i="1"/>
  <c r="G86" i="1" s="1"/>
  <c r="K85" i="1"/>
  <c r="K86" i="1" s="1"/>
  <c r="M85" i="1"/>
  <c r="M86" i="1" s="1"/>
  <c r="S85" i="1"/>
  <c r="S86" i="1" s="1"/>
  <c r="L85" i="1"/>
  <c r="L86" i="1" s="1"/>
  <c r="U85" i="1"/>
  <c r="U86" i="1" s="1"/>
  <c r="H85" i="1"/>
  <c r="H86" i="1" s="1"/>
  <c r="I85" i="1"/>
  <c r="I86" i="1" s="1"/>
  <c r="N85" i="1"/>
  <c r="N86" i="1" s="1"/>
  <c r="R85" i="1"/>
  <c r="R86" i="1" s="1"/>
  <c r="X73" i="1"/>
  <c r="X54" i="1"/>
  <c r="V77" i="1"/>
  <c r="X77" i="1" s="1"/>
  <c r="T68" i="1"/>
  <c r="G68" i="1"/>
  <c r="I68" i="1"/>
  <c r="I87" i="1" s="1"/>
  <c r="I88" i="1" s="1"/>
  <c r="E68" i="1"/>
  <c r="N68" i="1"/>
  <c r="D68" i="1"/>
  <c r="R68" i="1"/>
  <c r="O68" i="1"/>
  <c r="F68" i="1"/>
  <c r="M68" i="1"/>
  <c r="K68" i="1"/>
  <c r="L68" i="1"/>
  <c r="S68" i="1"/>
  <c r="J68" i="1"/>
  <c r="Q68" i="1"/>
  <c r="U68" i="1"/>
  <c r="P68" i="1"/>
  <c r="C68" i="1"/>
  <c r="X47" i="1"/>
  <c r="Z97" i="1"/>
  <c r="Z98" i="1" s="1"/>
  <c r="Z66" i="1"/>
  <c r="Z67" i="1"/>
  <c r="Z99" i="1"/>
  <c r="Z133" i="1"/>
  <c r="Z132" i="1"/>
  <c r="Z43" i="1"/>
  <c r="X43" i="1"/>
  <c r="Z100" i="1"/>
  <c r="Z64" i="1"/>
  <c r="Z65" i="1" s="1"/>
  <c r="V132" i="1"/>
  <c r="V99" i="1"/>
  <c r="V120" i="1" s="1"/>
  <c r="V121" i="1" s="1"/>
  <c r="V66" i="1"/>
  <c r="V100" i="1"/>
  <c r="X100" i="1" s="1"/>
  <c r="V67" i="1"/>
  <c r="X67" i="1" s="1"/>
  <c r="V133" i="1"/>
  <c r="X133" i="1" s="1"/>
  <c r="V97" i="1"/>
  <c r="V98" i="1" s="1"/>
  <c r="E17" i="2"/>
  <c r="E18" i="2" s="1"/>
  <c r="V149" i="1" l="1"/>
  <c r="V150" i="1" s="1"/>
  <c r="X140" i="1"/>
  <c r="I149" i="1"/>
  <c r="I150" i="1" s="1"/>
  <c r="Z140" i="1"/>
  <c r="V80" i="1"/>
  <c r="X79" i="1"/>
  <c r="X80" i="1" s="1"/>
  <c r="V85" i="1"/>
  <c r="V86" i="1" s="1"/>
  <c r="Z111" i="1"/>
  <c r="T102" i="1"/>
  <c r="V76" i="1"/>
  <c r="V175" i="1"/>
  <c r="V177" i="1" s="1"/>
  <c r="K149" i="1"/>
  <c r="K150" i="1" s="1"/>
  <c r="K142" i="1"/>
  <c r="K144" i="1" s="1"/>
  <c r="Z115" i="1"/>
  <c r="G13" i="3" s="1"/>
  <c r="F13" i="3"/>
  <c r="Z183" i="1"/>
  <c r="G21" i="3" s="1"/>
  <c r="F21" i="3"/>
  <c r="Z117" i="1"/>
  <c r="G14" i="3" s="1"/>
  <c r="F14" i="3"/>
  <c r="X182" i="1"/>
  <c r="Z177" i="1"/>
  <c r="Z181" i="1"/>
  <c r="G20" i="3" s="1"/>
  <c r="F20" i="3"/>
  <c r="I142" i="1"/>
  <c r="I144" i="1" s="1"/>
  <c r="Z134" i="1"/>
  <c r="Z101" i="1"/>
  <c r="Z84" i="1"/>
  <c r="G7" i="3" s="1"/>
  <c r="F7" i="3"/>
  <c r="X180" i="1"/>
  <c r="V147" i="1"/>
  <c r="V148" i="1" s="1"/>
  <c r="V142" i="1"/>
  <c r="V144" i="1" s="1"/>
  <c r="Z139" i="1"/>
  <c r="Z142" i="1" s="1"/>
  <c r="Z144" i="1" s="1"/>
  <c r="Z82" i="1"/>
  <c r="G6" i="3" s="1"/>
  <c r="F6" i="3"/>
  <c r="X139" i="1"/>
  <c r="C187" i="1"/>
  <c r="Z186" i="1"/>
  <c r="V167" i="1"/>
  <c r="V186" i="1" s="1"/>
  <c r="V187" i="1" s="1"/>
  <c r="X167" i="1"/>
  <c r="Z129" i="1"/>
  <c r="I147" i="1"/>
  <c r="I148" i="1" s="1"/>
  <c r="X177" i="1"/>
  <c r="X141" i="1"/>
  <c r="Z118" i="1"/>
  <c r="Z120" i="1"/>
  <c r="C154" i="1"/>
  <c r="Z153" i="1"/>
  <c r="K147" i="1"/>
  <c r="K148" i="1" s="1"/>
  <c r="E142" i="1"/>
  <c r="E144" i="1" s="1"/>
  <c r="G149" i="1"/>
  <c r="E147" i="1"/>
  <c r="G142" i="1"/>
  <c r="G144" i="1" s="1"/>
  <c r="X129" i="1"/>
  <c r="D102" i="1"/>
  <c r="D122" i="1" s="1"/>
  <c r="D123" i="1" s="1"/>
  <c r="X132" i="1"/>
  <c r="X134" i="1" s="1"/>
  <c r="V134" i="1"/>
  <c r="V153" i="1" s="1"/>
  <c r="V154" i="1" s="1"/>
  <c r="R102" i="1"/>
  <c r="X81" i="1"/>
  <c r="H102" i="1"/>
  <c r="H122" i="1" s="1"/>
  <c r="H123" i="1" s="1"/>
  <c r="U102" i="1"/>
  <c r="I102" i="1"/>
  <c r="I122" i="1" s="1"/>
  <c r="I123" i="1" s="1"/>
  <c r="K102" i="1"/>
  <c r="K122" i="1" s="1"/>
  <c r="K123" i="1" s="1"/>
  <c r="M102" i="1"/>
  <c r="M122" i="1" s="1"/>
  <c r="M123" i="1" s="1"/>
  <c r="X120" i="1"/>
  <c r="O102" i="1"/>
  <c r="O122" i="1" s="1"/>
  <c r="O123" i="1" s="1"/>
  <c r="C102" i="1"/>
  <c r="C122" i="1" s="1"/>
  <c r="G102" i="1"/>
  <c r="G122" i="1" s="1"/>
  <c r="G123" i="1" s="1"/>
  <c r="F102" i="1"/>
  <c r="F122" i="1" s="1"/>
  <c r="F123" i="1" s="1"/>
  <c r="Z78" i="1"/>
  <c r="S102" i="1"/>
  <c r="L102" i="1"/>
  <c r="L122" i="1" s="1"/>
  <c r="L123" i="1" s="1"/>
  <c r="P102" i="1"/>
  <c r="P122" i="1" s="1"/>
  <c r="P123" i="1" s="1"/>
  <c r="X114" i="1"/>
  <c r="C119" i="1"/>
  <c r="Q102" i="1"/>
  <c r="H69" i="1"/>
  <c r="H89" i="1" s="1"/>
  <c r="H90" i="1" s="1"/>
  <c r="N102" i="1"/>
  <c r="N122" i="1" s="1"/>
  <c r="N123" i="1" s="1"/>
  <c r="E102" i="1"/>
  <c r="E122" i="1" s="1"/>
  <c r="E123" i="1" s="1"/>
  <c r="J102" i="1"/>
  <c r="J122" i="1" s="1"/>
  <c r="J123" i="1" s="1"/>
  <c r="X83" i="1"/>
  <c r="X76" i="1"/>
  <c r="X78" i="1" s="1"/>
  <c r="Q109" i="1"/>
  <c r="Q111" i="1" s="1"/>
  <c r="R107" i="1"/>
  <c r="R116" i="1" s="1"/>
  <c r="R108" i="1"/>
  <c r="R118" i="1" s="1"/>
  <c r="R119" i="1" s="1"/>
  <c r="X99" i="1"/>
  <c r="X101" i="1" s="1"/>
  <c r="V101" i="1"/>
  <c r="Z85" i="1"/>
  <c r="X85" i="1"/>
  <c r="S69" i="1"/>
  <c r="S89" i="1" s="1"/>
  <c r="S90" i="1" s="1"/>
  <c r="S87" i="1"/>
  <c r="S88" i="1" s="1"/>
  <c r="U69" i="1"/>
  <c r="U89" i="1" s="1"/>
  <c r="U90" i="1" s="1"/>
  <c r="U87" i="1"/>
  <c r="U88" i="1" s="1"/>
  <c r="L69" i="1"/>
  <c r="L89" i="1" s="1"/>
  <c r="L90" i="1" s="1"/>
  <c r="L87" i="1"/>
  <c r="L88" i="1" s="1"/>
  <c r="N69" i="1"/>
  <c r="N89" i="1" s="1"/>
  <c r="N90" i="1" s="1"/>
  <c r="N87" i="1"/>
  <c r="N88" i="1" s="1"/>
  <c r="C69" i="1"/>
  <c r="C89" i="1" s="1"/>
  <c r="C87" i="1"/>
  <c r="J69" i="1"/>
  <c r="J89" i="1" s="1"/>
  <c r="J90" i="1" s="1"/>
  <c r="J87" i="1"/>
  <c r="J88" i="1" s="1"/>
  <c r="M69" i="1"/>
  <c r="M89" i="1" s="1"/>
  <c r="M90" i="1" s="1"/>
  <c r="M87" i="1"/>
  <c r="M88" i="1" s="1"/>
  <c r="R69" i="1"/>
  <c r="R89" i="1" s="1"/>
  <c r="R90" i="1" s="1"/>
  <c r="R87" i="1"/>
  <c r="R88" i="1" s="1"/>
  <c r="E69" i="1"/>
  <c r="E89" i="1" s="1"/>
  <c r="E90" i="1" s="1"/>
  <c r="E87" i="1"/>
  <c r="E88" i="1" s="1"/>
  <c r="P69" i="1"/>
  <c r="P89" i="1" s="1"/>
  <c r="P90" i="1" s="1"/>
  <c r="P87" i="1"/>
  <c r="P88" i="1" s="1"/>
  <c r="F69" i="1"/>
  <c r="F89" i="1" s="1"/>
  <c r="F90" i="1" s="1"/>
  <c r="F87" i="1"/>
  <c r="F88" i="1" s="1"/>
  <c r="D69" i="1"/>
  <c r="D89" i="1" s="1"/>
  <c r="D90" i="1" s="1"/>
  <c r="D87" i="1"/>
  <c r="D88" i="1" s="1"/>
  <c r="I69" i="1"/>
  <c r="I89" i="1" s="1"/>
  <c r="I90" i="1" s="1"/>
  <c r="G69" i="1"/>
  <c r="G89" i="1" s="1"/>
  <c r="G90" i="1" s="1"/>
  <c r="G87" i="1"/>
  <c r="G88" i="1" s="1"/>
  <c r="Q69" i="1"/>
  <c r="Q89" i="1" s="1"/>
  <c r="Q90" i="1" s="1"/>
  <c r="Q87" i="1"/>
  <c r="Q88" i="1" s="1"/>
  <c r="K69" i="1"/>
  <c r="K89" i="1" s="1"/>
  <c r="K90" i="1" s="1"/>
  <c r="K87" i="1"/>
  <c r="K88" i="1" s="1"/>
  <c r="O69" i="1"/>
  <c r="O89" i="1" s="1"/>
  <c r="O90" i="1" s="1"/>
  <c r="O87" i="1"/>
  <c r="O88" i="1" s="1"/>
  <c r="T69" i="1"/>
  <c r="T89" i="1" s="1"/>
  <c r="T90" i="1" s="1"/>
  <c r="T87" i="1"/>
  <c r="T88" i="1" s="1"/>
  <c r="V78" i="1"/>
  <c r="X66" i="1"/>
  <c r="X68" i="1" s="1"/>
  <c r="V68" i="1"/>
  <c r="V87" i="1" s="1"/>
  <c r="V88" i="1" s="1"/>
  <c r="X97" i="1"/>
  <c r="X98" i="1" s="1"/>
  <c r="X64" i="1"/>
  <c r="X65" i="1" s="1"/>
  <c r="Z128" i="1"/>
  <c r="X128" i="1"/>
  <c r="E19" i="2"/>
  <c r="E20" i="2" s="1"/>
  <c r="V69" i="1" l="1"/>
  <c r="V89" i="1" s="1"/>
  <c r="V90" i="1" s="1"/>
  <c r="X115" i="1"/>
  <c r="E13" i="3" s="1"/>
  <c r="D13" i="3"/>
  <c r="X183" i="1"/>
  <c r="E21" i="3" s="1"/>
  <c r="D21" i="3"/>
  <c r="X186" i="1"/>
  <c r="X187" i="1" s="1"/>
  <c r="E23" i="3" s="1"/>
  <c r="X84" i="1"/>
  <c r="E7" i="3" s="1"/>
  <c r="D7" i="3"/>
  <c r="Z86" i="1"/>
  <c r="G8" i="3" s="1"/>
  <c r="F8" i="3"/>
  <c r="Z154" i="1"/>
  <c r="G30" i="3" s="1"/>
  <c r="F30" i="3"/>
  <c r="Z121" i="1"/>
  <c r="G16" i="3" s="1"/>
  <c r="F16" i="3"/>
  <c r="X121" i="1"/>
  <c r="E16" i="3" s="1"/>
  <c r="D16" i="3"/>
  <c r="Z119" i="1"/>
  <c r="G15" i="3" s="1"/>
  <c r="F15" i="3"/>
  <c r="Z187" i="1"/>
  <c r="G23" i="3" s="1"/>
  <c r="F23" i="3"/>
  <c r="X86" i="1"/>
  <c r="E8" i="3" s="1"/>
  <c r="D8" i="3"/>
  <c r="X181" i="1"/>
  <c r="E20" i="3" s="1"/>
  <c r="D20" i="3"/>
  <c r="X142" i="1"/>
  <c r="X144" i="1" s="1"/>
  <c r="X82" i="1"/>
  <c r="E6" i="3" s="1"/>
  <c r="D6" i="3"/>
  <c r="X153" i="1"/>
  <c r="G150" i="1"/>
  <c r="X149" i="1"/>
  <c r="Z149" i="1"/>
  <c r="E148" i="1"/>
  <c r="Z147" i="1"/>
  <c r="X147" i="1"/>
  <c r="Z102" i="1"/>
  <c r="X69" i="1"/>
  <c r="Q122" i="1"/>
  <c r="Q123" i="1" s="1"/>
  <c r="R117" i="1"/>
  <c r="R109" i="1"/>
  <c r="R111" i="1" s="1"/>
  <c r="R122" i="1" s="1"/>
  <c r="R123" i="1" s="1"/>
  <c r="S107" i="1"/>
  <c r="S116" i="1" s="1"/>
  <c r="S117" i="1" s="1"/>
  <c r="S108" i="1"/>
  <c r="S118" i="1" s="1"/>
  <c r="S119" i="1" s="1"/>
  <c r="Z69" i="1"/>
  <c r="V102" i="1"/>
  <c r="Z87" i="1"/>
  <c r="C88" i="1"/>
  <c r="X87" i="1"/>
  <c r="C90" i="1"/>
  <c r="Z89" i="1"/>
  <c r="C123" i="1"/>
  <c r="Z122" i="1"/>
  <c r="E21" i="2"/>
  <c r="E22" i="2" s="1"/>
  <c r="Z150" i="1" l="1"/>
  <c r="G28" i="3" s="1"/>
  <c r="F28" i="3"/>
  <c r="X148" i="1"/>
  <c r="E27" i="3" s="1"/>
  <c r="D27" i="3"/>
  <c r="X150" i="1"/>
  <c r="E28" i="3" s="1"/>
  <c r="D28" i="3"/>
  <c r="Z148" i="1"/>
  <c r="G27" i="3" s="1"/>
  <c r="F27" i="3"/>
  <c r="D23" i="3"/>
  <c r="X154" i="1"/>
  <c r="E30" i="3" s="1"/>
  <c r="D30" i="3"/>
  <c r="Z88" i="1"/>
  <c r="G9" i="3" s="1"/>
  <c r="F9" i="3"/>
  <c r="Z123" i="1"/>
  <c r="G17" i="3" s="1"/>
  <c r="F17" i="3"/>
  <c r="X88" i="1"/>
  <c r="E9" i="3" s="1"/>
  <c r="D9" i="3"/>
  <c r="Z90" i="1"/>
  <c r="G10" i="3" s="1"/>
  <c r="F10" i="3"/>
  <c r="S109" i="1"/>
  <c r="S111" i="1" s="1"/>
  <c r="S122" i="1" s="1"/>
  <c r="S123" i="1" s="1"/>
  <c r="T107" i="1"/>
  <c r="T116" i="1" s="1"/>
  <c r="T117" i="1" s="1"/>
  <c r="T108" i="1"/>
  <c r="T118" i="1" s="1"/>
  <c r="T119" i="1" s="1"/>
  <c r="X102" i="1"/>
  <c r="X89" i="1"/>
  <c r="E23" i="2"/>
  <c r="E24" i="2" s="1"/>
  <c r="X90" i="1" l="1"/>
  <c r="E10" i="3" s="1"/>
  <c r="D10" i="3"/>
  <c r="U107" i="1"/>
  <c r="U116" i="1" s="1"/>
  <c r="V107" i="1"/>
  <c r="V116" i="1" s="1"/>
  <c r="V117" i="1" s="1"/>
  <c r="T109" i="1"/>
  <c r="T111" i="1" s="1"/>
  <c r="T122" i="1" s="1"/>
  <c r="T123" i="1" s="1"/>
  <c r="V108" i="1"/>
  <c r="V118" i="1" s="1"/>
  <c r="V119" i="1" s="1"/>
  <c r="U108" i="1"/>
  <c r="U118" i="1" s="1"/>
  <c r="E25" i="2"/>
  <c r="E26" i="2" s="1"/>
  <c r="E27" i="2" s="1"/>
  <c r="E29" i="2" s="1"/>
  <c r="C25" i="1" s="1"/>
  <c r="D25" i="1" l="1"/>
  <c r="C130" i="1"/>
  <c r="C163" i="1"/>
  <c r="U119" i="1"/>
  <c r="X118" i="1"/>
  <c r="U117" i="1"/>
  <c r="X116" i="1"/>
  <c r="X107" i="1"/>
  <c r="U109" i="1"/>
  <c r="U111" i="1" s="1"/>
  <c r="U122" i="1" s="1"/>
  <c r="U123" i="1" s="1"/>
  <c r="X108" i="1"/>
  <c r="V109" i="1"/>
  <c r="V111" i="1" s="1"/>
  <c r="V122" i="1" s="1"/>
  <c r="V123" i="1" s="1"/>
  <c r="C164" i="1" l="1"/>
  <c r="C168" i="1" s="1"/>
  <c r="C184" i="1"/>
  <c r="C131" i="1"/>
  <c r="C135" i="1" s="1"/>
  <c r="C151" i="1"/>
  <c r="E25" i="1"/>
  <c r="D130" i="1"/>
  <c r="D163" i="1"/>
  <c r="X117" i="1"/>
  <c r="E14" i="3" s="1"/>
  <c r="D14" i="3"/>
  <c r="X119" i="1"/>
  <c r="E15" i="3" s="1"/>
  <c r="D15" i="3"/>
  <c r="X122" i="1"/>
  <c r="X109" i="1"/>
  <c r="X111" i="1" s="1"/>
  <c r="D164" i="1" l="1"/>
  <c r="D168" i="1" s="1"/>
  <c r="D188" i="1" s="1"/>
  <c r="D189" i="1" s="1"/>
  <c r="D184" i="1"/>
  <c r="D185" i="1" s="1"/>
  <c r="D131" i="1"/>
  <c r="D135" i="1" s="1"/>
  <c r="D155" i="1" s="1"/>
  <c r="D156" i="1" s="1"/>
  <c r="D151" i="1"/>
  <c r="D152" i="1" s="1"/>
  <c r="C152" i="1"/>
  <c r="C185" i="1"/>
  <c r="F25" i="1"/>
  <c r="E130" i="1"/>
  <c r="E163" i="1"/>
  <c r="C155" i="1"/>
  <c r="C188" i="1"/>
  <c r="X123" i="1"/>
  <c r="E17" i="3" s="1"/>
  <c r="D17" i="3"/>
  <c r="C156" i="1" l="1"/>
  <c r="C189" i="1"/>
  <c r="E164" i="1"/>
  <c r="E168" i="1" s="1"/>
  <c r="E184" i="1"/>
  <c r="E151" i="1"/>
  <c r="E131" i="1"/>
  <c r="E135" i="1" s="1"/>
  <c r="G25" i="1"/>
  <c r="F163" i="1"/>
  <c r="F130" i="1"/>
  <c r="E155" i="1" l="1"/>
  <c r="E185" i="1"/>
  <c r="F131" i="1"/>
  <c r="F135" i="1" s="1"/>
  <c r="F155" i="1" s="1"/>
  <c r="F156" i="1" s="1"/>
  <c r="F151" i="1"/>
  <c r="F152" i="1" s="1"/>
  <c r="E188" i="1"/>
  <c r="F164" i="1"/>
  <c r="F168" i="1" s="1"/>
  <c r="F188" i="1" s="1"/>
  <c r="F189" i="1" s="1"/>
  <c r="F184" i="1"/>
  <c r="F185" i="1" s="1"/>
  <c r="E152" i="1"/>
  <c r="H25" i="1"/>
  <c r="G163" i="1"/>
  <c r="G130" i="1"/>
  <c r="I25" i="1" l="1"/>
  <c r="H130" i="1"/>
  <c r="H163" i="1"/>
  <c r="E189" i="1"/>
  <c r="E156" i="1"/>
  <c r="G164" i="1"/>
  <c r="G168" i="1" s="1"/>
  <c r="G184" i="1"/>
  <c r="G151" i="1"/>
  <c r="G131" i="1"/>
  <c r="G135" i="1" s="1"/>
  <c r="G155" i="1" s="1"/>
  <c r="G156" i="1" s="1"/>
  <c r="G152" i="1" l="1"/>
  <c r="G185" i="1"/>
  <c r="H164" i="1"/>
  <c r="H168" i="1" s="1"/>
  <c r="H188" i="1" s="1"/>
  <c r="H189" i="1" s="1"/>
  <c r="H184" i="1"/>
  <c r="H185" i="1" s="1"/>
  <c r="G188" i="1"/>
  <c r="H131" i="1"/>
  <c r="H135" i="1" s="1"/>
  <c r="H155" i="1" s="1"/>
  <c r="H156" i="1" s="1"/>
  <c r="H151" i="1"/>
  <c r="H152" i="1" s="1"/>
  <c r="J25" i="1"/>
  <c r="I130" i="1"/>
  <c r="I163" i="1"/>
  <c r="G189" i="1" l="1"/>
  <c r="I164" i="1"/>
  <c r="I168" i="1" s="1"/>
  <c r="I184" i="1"/>
  <c r="I151" i="1"/>
  <c r="I131" i="1"/>
  <c r="I135" i="1" s="1"/>
  <c r="K25" i="1"/>
  <c r="J163" i="1"/>
  <c r="J130" i="1"/>
  <c r="J164" i="1" l="1"/>
  <c r="J168" i="1" s="1"/>
  <c r="J184" i="1"/>
  <c r="I188" i="1"/>
  <c r="L25" i="1"/>
  <c r="K130" i="1"/>
  <c r="K163" i="1"/>
  <c r="I155" i="1"/>
  <c r="J131" i="1"/>
  <c r="J135" i="1" s="1"/>
  <c r="J155" i="1" s="1"/>
  <c r="J156" i="1" s="1"/>
  <c r="J151" i="1"/>
  <c r="I152" i="1"/>
  <c r="I185" i="1"/>
  <c r="I156" i="1" l="1"/>
  <c r="J152" i="1"/>
  <c r="K164" i="1"/>
  <c r="K168" i="1" s="1"/>
  <c r="K184" i="1"/>
  <c r="Z163" i="1"/>
  <c r="Z164" i="1" s="1"/>
  <c r="I189" i="1"/>
  <c r="K151" i="1"/>
  <c r="K131" i="1"/>
  <c r="K135" i="1" s="1"/>
  <c r="Z130" i="1"/>
  <c r="Z131" i="1" s="1"/>
  <c r="J185" i="1"/>
  <c r="M25" i="1"/>
  <c r="L163" i="1"/>
  <c r="L130" i="1"/>
  <c r="J188" i="1"/>
  <c r="J189" i="1" s="1"/>
  <c r="Z168" i="1"/>
  <c r="N25" i="1" l="1"/>
  <c r="M163" i="1"/>
  <c r="M130" i="1"/>
  <c r="K152" i="1"/>
  <c r="Z151" i="1"/>
  <c r="L151" i="1"/>
  <c r="L152" i="1" s="1"/>
  <c r="L131" i="1"/>
  <c r="L135" i="1" s="1"/>
  <c r="L155" i="1" s="1"/>
  <c r="L156" i="1" s="1"/>
  <c r="K185" i="1"/>
  <c r="Z184" i="1"/>
  <c r="L164" i="1"/>
  <c r="L168" i="1" s="1"/>
  <c r="L188" i="1" s="1"/>
  <c r="L189" i="1" s="1"/>
  <c r="L184" i="1"/>
  <c r="L185" i="1" s="1"/>
  <c r="K188" i="1"/>
  <c r="K189" i="1" s="1"/>
  <c r="K155" i="1"/>
  <c r="Z135" i="1"/>
  <c r="K156" i="1" l="1"/>
  <c r="Z155" i="1"/>
  <c r="M151" i="1"/>
  <c r="M152" i="1" s="1"/>
  <c r="M131" i="1"/>
  <c r="M135" i="1" s="1"/>
  <c r="M155" i="1" s="1"/>
  <c r="M156" i="1" s="1"/>
  <c r="Z185" i="1"/>
  <c r="G22" i="3" s="1"/>
  <c r="F22" i="3"/>
  <c r="M164" i="1"/>
  <c r="M168" i="1" s="1"/>
  <c r="M188" i="1" s="1"/>
  <c r="M189" i="1" s="1"/>
  <c r="M184" i="1"/>
  <c r="M185" i="1" s="1"/>
  <c r="Z188" i="1"/>
  <c r="F29" i="3"/>
  <c r="Z152" i="1"/>
  <c r="G29" i="3" s="1"/>
  <c r="O25" i="1"/>
  <c r="N130" i="1"/>
  <c r="N163" i="1"/>
  <c r="N164" i="1" l="1"/>
  <c r="N168" i="1" s="1"/>
  <c r="N188" i="1" s="1"/>
  <c r="N189" i="1" s="1"/>
  <c r="N184" i="1"/>
  <c r="N185" i="1" s="1"/>
  <c r="Z156" i="1"/>
  <c r="G31" i="3" s="1"/>
  <c r="F31" i="3"/>
  <c r="N131" i="1"/>
  <c r="N135" i="1" s="1"/>
  <c r="N155" i="1" s="1"/>
  <c r="N156" i="1" s="1"/>
  <c r="N151" i="1"/>
  <c r="N152" i="1" s="1"/>
  <c r="F24" i="3"/>
  <c r="Z189" i="1"/>
  <c r="G24" i="3" s="1"/>
  <c r="P25" i="1"/>
  <c r="O130" i="1"/>
  <c r="O163" i="1"/>
  <c r="O164" i="1" l="1"/>
  <c r="O168" i="1" s="1"/>
  <c r="O188" i="1" s="1"/>
  <c r="O189" i="1" s="1"/>
  <c r="O184" i="1"/>
  <c r="O185" i="1" s="1"/>
  <c r="O131" i="1"/>
  <c r="O135" i="1" s="1"/>
  <c r="O155" i="1" s="1"/>
  <c r="O156" i="1" s="1"/>
  <c r="O151" i="1"/>
  <c r="O152" i="1" s="1"/>
  <c r="Q25" i="1"/>
  <c r="P163" i="1"/>
  <c r="P130" i="1"/>
  <c r="P151" i="1" l="1"/>
  <c r="P152" i="1" s="1"/>
  <c r="P131" i="1"/>
  <c r="P135" i="1" s="1"/>
  <c r="P155" i="1" s="1"/>
  <c r="P156" i="1" s="1"/>
  <c r="P164" i="1"/>
  <c r="P168" i="1" s="1"/>
  <c r="P188" i="1" s="1"/>
  <c r="P189" i="1" s="1"/>
  <c r="P184" i="1"/>
  <c r="P185" i="1" s="1"/>
  <c r="R25" i="1"/>
  <c r="Q130" i="1"/>
  <c r="Q163" i="1"/>
  <c r="Q164" i="1" l="1"/>
  <c r="Q168" i="1" s="1"/>
  <c r="Q188" i="1" s="1"/>
  <c r="Q189" i="1" s="1"/>
  <c r="Q184" i="1"/>
  <c r="Q185" i="1" s="1"/>
  <c r="Q151" i="1"/>
  <c r="Q152" i="1" s="1"/>
  <c r="Q131" i="1"/>
  <c r="Q135" i="1" s="1"/>
  <c r="Q155" i="1" s="1"/>
  <c r="Q156" i="1" s="1"/>
  <c r="S25" i="1"/>
  <c r="R163" i="1"/>
  <c r="R130" i="1"/>
  <c r="R151" i="1" l="1"/>
  <c r="R152" i="1" s="1"/>
  <c r="R131" i="1"/>
  <c r="R135" i="1" s="1"/>
  <c r="R155" i="1" s="1"/>
  <c r="R156" i="1" s="1"/>
  <c r="R164" i="1"/>
  <c r="R168" i="1" s="1"/>
  <c r="R188" i="1" s="1"/>
  <c r="R189" i="1" s="1"/>
  <c r="R184" i="1"/>
  <c r="R185" i="1" s="1"/>
  <c r="T25" i="1"/>
  <c r="S163" i="1"/>
  <c r="S130" i="1"/>
  <c r="S151" i="1" l="1"/>
  <c r="S152" i="1" s="1"/>
  <c r="S131" i="1"/>
  <c r="S135" i="1" s="1"/>
  <c r="S155" i="1" s="1"/>
  <c r="S156" i="1" s="1"/>
  <c r="S164" i="1"/>
  <c r="S168" i="1" s="1"/>
  <c r="S188" i="1" s="1"/>
  <c r="S189" i="1" s="1"/>
  <c r="S184" i="1"/>
  <c r="S185" i="1" s="1"/>
  <c r="U25" i="1"/>
  <c r="T163" i="1"/>
  <c r="T130" i="1"/>
  <c r="T151" i="1" l="1"/>
  <c r="T152" i="1" s="1"/>
  <c r="T131" i="1"/>
  <c r="T135" i="1" s="1"/>
  <c r="T155" i="1" s="1"/>
  <c r="T156" i="1" s="1"/>
  <c r="T164" i="1"/>
  <c r="T168" i="1" s="1"/>
  <c r="T188" i="1" s="1"/>
  <c r="T189" i="1" s="1"/>
  <c r="T184" i="1"/>
  <c r="T185" i="1" s="1"/>
  <c r="V25" i="1"/>
  <c r="U163" i="1"/>
  <c r="U130" i="1"/>
  <c r="U131" i="1" l="1"/>
  <c r="U135" i="1" s="1"/>
  <c r="U155" i="1" s="1"/>
  <c r="U156" i="1" s="1"/>
  <c r="U151" i="1"/>
  <c r="U152" i="1" s="1"/>
  <c r="U164" i="1"/>
  <c r="U168" i="1" s="1"/>
  <c r="U188" i="1" s="1"/>
  <c r="U189" i="1" s="1"/>
  <c r="U184" i="1"/>
  <c r="U185" i="1" s="1"/>
  <c r="V163" i="1"/>
  <c r="V130" i="1"/>
  <c r="V151" i="1" l="1"/>
  <c r="V131" i="1"/>
  <c r="V135" i="1" s="1"/>
  <c r="X130" i="1"/>
  <c r="X131" i="1" s="1"/>
  <c r="V164" i="1"/>
  <c r="V168" i="1" s="1"/>
  <c r="V184" i="1"/>
  <c r="X163" i="1"/>
  <c r="X164" i="1" s="1"/>
  <c r="V188" i="1" l="1"/>
  <c r="X168" i="1"/>
  <c r="X135" i="1"/>
  <c r="V155" i="1"/>
  <c r="V185" i="1"/>
  <c r="X184" i="1"/>
  <c r="V152" i="1"/>
  <c r="X151" i="1"/>
  <c r="V156" i="1" l="1"/>
  <c r="X155" i="1"/>
  <c r="D22" i="3"/>
  <c r="X185" i="1"/>
  <c r="E22" i="3" s="1"/>
  <c r="X152" i="1"/>
  <c r="E29" i="3" s="1"/>
  <c r="D29" i="3"/>
  <c r="V189" i="1"/>
  <c r="X188" i="1"/>
  <c r="D24" i="3" l="1"/>
  <c r="X189" i="1"/>
  <c r="E24" i="3" s="1"/>
  <c r="X156" i="1"/>
  <c r="E31" i="3" s="1"/>
  <c r="D31" i="3"/>
</calcChain>
</file>

<file path=xl/comments1.xml><?xml version="1.0" encoding="utf-8"?>
<comments xmlns="http://schemas.openxmlformats.org/spreadsheetml/2006/main">
  <authors>
    <author>Williams, Tucker</author>
  </authors>
  <commentList>
    <comment ref="R38" authorId="0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These projects have "none" entered under "REC allocation" on the NM list.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Consistent with sampling of actual NM systems. Matches assumption used in Value of Solar model.</t>
        </r>
      </text>
    </comment>
  </commentList>
</comments>
</file>

<file path=xl/sharedStrings.xml><?xml version="1.0" encoding="utf-8"?>
<sst xmlns="http://schemas.openxmlformats.org/spreadsheetml/2006/main" count="246" uniqueCount="175">
  <si>
    <t>Capacity of 15 kW or less</t>
  </si>
  <si>
    <t>Category II</t>
  </si>
  <si>
    <t>Category I</t>
  </si>
  <si>
    <t>Capacity of more than 15 kW and less than or equal to 150 kW, and that is sited on a Preferred Site as defined in the Board's Rule 5.100</t>
  </si>
  <si>
    <t>Category III</t>
  </si>
  <si>
    <t>Category IV</t>
  </si>
  <si>
    <t>Capacity of more than 15 kW and less than or equal to 150 kW, and that is not located on a Preferred Site as defined in the Board's Rule 5.100</t>
  </si>
  <si>
    <t>Capacity of more than 150 kW and less than or equal to 500 kW, and that is sited on a Preferred Site as defined in the Board's Rule 5.100</t>
  </si>
  <si>
    <t>Transferring RECs</t>
  </si>
  <si>
    <t>Retaining RECs</t>
  </si>
  <si>
    <t>REC Adjuster for first 10 years ($/kWh)</t>
  </si>
  <si>
    <t>REC Adjuster after 10 years ($/kWh)</t>
  </si>
  <si>
    <t>Siting Adjuster for first 10 years ($/kWh)</t>
  </si>
  <si>
    <t>Siting Adjuster after 10 years ($/kWh)</t>
  </si>
  <si>
    <t>Annual Generation from Active Projects (kWh)</t>
  </si>
  <si>
    <t>Annual Generation from Pending Projects (kWh)</t>
  </si>
  <si>
    <t>Annual Generation from Active and Pending Projects (kWh)</t>
  </si>
  <si>
    <t>CPG Application 7/1/18 or later</t>
  </si>
  <si>
    <t>Original</t>
  </si>
  <si>
    <t>CPG Application 1/1/17 - 6/30/18</t>
  </si>
  <si>
    <t>Capacity of 15 kW or less, CPG App 7/1/18-6/30/19</t>
  </si>
  <si>
    <t>Capacity of 15 kW or less, CPG App 7/1/19 or later</t>
  </si>
  <si>
    <t>Category I-A</t>
  </si>
  <si>
    <t>Category I-B</t>
  </si>
  <si>
    <t>Corresponding capacity installed under rate (kW)</t>
  </si>
  <si>
    <t>Corresponding capacity pending under rate (kW)</t>
  </si>
  <si>
    <t>Intranet list as of 10/1/19</t>
  </si>
  <si>
    <t>2014-2016</t>
  </si>
  <si>
    <t>15 kw and smaller</t>
  </si>
  <si>
    <t>larger than 15 kw</t>
  </si>
  <si>
    <t>Year</t>
  </si>
  <si>
    <t>Blended Residential Rate</t>
  </si>
  <si>
    <t>VEC Residential Rate</t>
  </si>
  <si>
    <t xml:space="preserve">Discount Rate </t>
  </si>
  <si>
    <t>20-yr levelized</t>
  </si>
  <si>
    <t>VEC Blended Residential Rate</t>
  </si>
  <si>
    <t>Total (All NM Rates)</t>
  </si>
  <si>
    <t>Solar Adder ($/kWh)</t>
  </si>
  <si>
    <t>Under Current Compensation System</t>
  </si>
  <si>
    <t>VEC Small Commercial Rate</t>
  </si>
  <si>
    <t>% Assumed Residential</t>
  </si>
  <si>
    <t>% Assumed Commercial</t>
  </si>
  <si>
    <t>% Offset Sales</t>
  </si>
  <si>
    <t>% Excess Generation</t>
  </si>
  <si>
    <t>Excess Generation (kWh) - Active</t>
  </si>
  <si>
    <t>Excess Generation (kWh)- Pending</t>
  </si>
  <si>
    <t>Offset Sales (kWh) - Active</t>
  </si>
  <si>
    <t>Offset Sales (kWh) - Pending</t>
  </si>
  <si>
    <t>Offset Residential (kWh) - Active</t>
  </si>
  <si>
    <t>Offset Commercial (kWh) - Pending</t>
  </si>
  <si>
    <t>Offset Commercial (kWh) - Active</t>
  </si>
  <si>
    <t>Offset Residential (kWh) - Pending</t>
  </si>
  <si>
    <t>First 10 Years Adder Rate for Total Generation ($/kWh)</t>
  </si>
  <si>
    <t>Second 10 Years Adder Rate for Total Generation ($/kWh)</t>
  </si>
  <si>
    <t>2019 Excess Generation Rate ($/kWh)</t>
  </si>
  <si>
    <t>2020 Excess Generation Rate ($/kWh)</t>
  </si>
  <si>
    <t>20-Year Levelized Excess Generation Rate ($/kWh)</t>
  </si>
  <si>
    <t>2019 Retail Residential Rate ($/kWh)</t>
  </si>
  <si>
    <t>2020 Retail Residential Rate ($/kWh)</t>
  </si>
  <si>
    <t>20-Year Levelized Retail Residential Rate ($/kWh)</t>
  </si>
  <si>
    <t>2019 Retail Commercial Rate ($/kWh)</t>
  </si>
  <si>
    <t>2020 Retail Commercial Rate ($/kWh)</t>
  </si>
  <si>
    <t>20-Year Levelized Retail Commercial Rate ($/kWh)</t>
  </si>
  <si>
    <t>Generation Assumptions</t>
  </si>
  <si>
    <t>Rates</t>
  </si>
  <si>
    <t>Compensation for Excess Generation ($)</t>
  </si>
  <si>
    <t>Lost Commercial Sales Revenue ($)</t>
  </si>
  <si>
    <t>Lost Residential Sales Revenue ($)</t>
  </si>
  <si>
    <t>2019 Costs - Active Systems Only</t>
  </si>
  <si>
    <t>2020 Costs - Active Systems Only</t>
  </si>
  <si>
    <t>20-Year Levelized Annual Costs - Active and Pending Systems</t>
  </si>
  <si>
    <t>20-Year Levelized Annual Costs - Active Systems Only</t>
  </si>
  <si>
    <t>Annual Capacity Factor</t>
  </si>
  <si>
    <t>Total NM Compensation for 2019 ($)</t>
  </si>
  <si>
    <t>Total NM Compensation for 2020 ($)</t>
  </si>
  <si>
    <t>Total Cost for 2019 - Including Lost Revenue ($)</t>
  </si>
  <si>
    <t>2019 REC Value ($/kWh)</t>
  </si>
  <si>
    <t>2019 Value of Solar - excluding RECs ($/kWh)</t>
  </si>
  <si>
    <t>Total Lost Sales Revenue for 2019 ($)</t>
  </si>
  <si>
    <t>2019 Value of Excess Generation ($)</t>
  </si>
  <si>
    <t>2020 Value of Excess Generation ($)</t>
  </si>
  <si>
    <t>2020 Value of RECs ($)</t>
  </si>
  <si>
    <t>2019 Value of RECs ($)</t>
  </si>
  <si>
    <t>2019 Value of Reduced Sales ($)</t>
  </si>
  <si>
    <t>2019 Total Value ($)</t>
  </si>
  <si>
    <t>2019 Value of Excess Generation and RECs ($)</t>
  </si>
  <si>
    <t>2019 Cost Shift Excess Generation ($)</t>
  </si>
  <si>
    <t>2019 Cost Shift of Siting Adder ($)</t>
  </si>
  <si>
    <t>Compensation for REC Adder on Total Generation ($)</t>
  </si>
  <si>
    <t>Compensation for Siting Adder on Total Generation ($)</t>
  </si>
  <si>
    <t>2019 Cost Shift of REC Adder ($)</t>
  </si>
  <si>
    <t>2019 Siting Value ($/kWh)</t>
  </si>
  <si>
    <t>2019 Value of Siting ($)</t>
  </si>
  <si>
    <t>2020 Cost Shift Excess Generation ($)</t>
  </si>
  <si>
    <t>2020 Cost Shift of Reduced Sales ($)</t>
  </si>
  <si>
    <t>2019 Impact on Rates - REC Adder</t>
  </si>
  <si>
    <t>2019 Impact on Rates - Siting Adder</t>
  </si>
  <si>
    <t>2019 Impact on Rates - Excess Generation</t>
  </si>
  <si>
    <t>2019 Impact on Rates - Reduced Sales</t>
  </si>
  <si>
    <t>2019 Total Cost Shift ($)</t>
  </si>
  <si>
    <t>2019 Total Impact on Rates</t>
  </si>
  <si>
    <t>2020 Value of Solar - excluding RECs ($/kWh)</t>
  </si>
  <si>
    <t>2020 REC Value ($/kWh)</t>
  </si>
  <si>
    <t>2020 Siting Value ($/kWh)</t>
  </si>
  <si>
    <t>2020 Value of Siting ($)</t>
  </si>
  <si>
    <t>2020 Value of Excess Generation and RECs ($)</t>
  </si>
  <si>
    <t>2020 Value of Reduced Sales ($)</t>
  </si>
  <si>
    <t>2020 Total Value ($)</t>
  </si>
  <si>
    <t>2020 Cost Shift of REC Adder ($)</t>
  </si>
  <si>
    <t>2020 Impact on Rates - REC Adder</t>
  </si>
  <si>
    <t>2020 Cost Shift of Siting Adder ($)</t>
  </si>
  <si>
    <t>2020 Impact on Rates - Siting Adder</t>
  </si>
  <si>
    <t>2020 Impact on Rates - Excess Generation</t>
  </si>
  <si>
    <t>2020 Impact on Rates - Reduced Sales</t>
  </si>
  <si>
    <t>Total Cost for 2020 - Including Lost Revenue ($)</t>
  </si>
  <si>
    <t>Total Levelized Annual NM Compensation ($)</t>
  </si>
  <si>
    <t>Total Levelized Lost Sales Revenue ($)</t>
  </si>
  <si>
    <t>Total Levelized Annual Cost - Including Lost Revenue ($)</t>
  </si>
  <si>
    <t>Levelized Value of Solar - excluding RECs($/kWh)</t>
  </si>
  <si>
    <t>Levelized Value of RECs ($/kWh)</t>
  </si>
  <si>
    <t>Levelized Value of Siting ($/kWh)</t>
  </si>
  <si>
    <t>Levelized Annual Value of RECs ($)</t>
  </si>
  <si>
    <t>Levelized Annual Value of Siting ($)</t>
  </si>
  <si>
    <t>Levelized Annual Value of Excess Generation ($)</t>
  </si>
  <si>
    <t>Levelized Annual Value of Excess Generation and RECs ($)</t>
  </si>
  <si>
    <t>Levelized Annual Value of Reduced Sales ($)</t>
  </si>
  <si>
    <t>Levelized Annual Total Value ($)</t>
  </si>
  <si>
    <t>Levelized Annual Cost Shift of REC Adder ($)</t>
  </si>
  <si>
    <t>Impact on Rates - REC Adder</t>
  </si>
  <si>
    <t>Impact on Rates - Siting Adder</t>
  </si>
  <si>
    <t>Levelized Annual Cost Shift of Siting Adder ($)</t>
  </si>
  <si>
    <t>Levelized Annual Cost Shift Excess Generation ($)</t>
  </si>
  <si>
    <t>Impact on Rates - Excess Generation</t>
  </si>
  <si>
    <t>Levelized Annual Cost Shift of Reduced Sales ($)</t>
  </si>
  <si>
    <t>Impact on Rates - Reduced Sales</t>
  </si>
  <si>
    <t>Levelized Annual Compensation for REC Adder on Total Generation ($)</t>
  </si>
  <si>
    <t>Levelized Annual Compensation for Siting Adder on Total Generation ($)</t>
  </si>
  <si>
    <t>Levelized Annual Compensation for Excess Generation ($)</t>
  </si>
  <si>
    <t>Levelized Annual Lost Residential Sales Revenue ($)</t>
  </si>
  <si>
    <t>Levelized Annual Lost Commercial Sales Revenue ($)</t>
  </si>
  <si>
    <t>Levelized Annual Total Cost Shift ($)</t>
  </si>
  <si>
    <t>Total Impact on Rates</t>
  </si>
  <si>
    <t>Cost Shift ($)</t>
  </si>
  <si>
    <t>Impact on Rates</t>
  </si>
  <si>
    <t>2019 REC Adder Compensation</t>
  </si>
  <si>
    <t>2019 Siting Adjuster Compensation</t>
  </si>
  <si>
    <t>2019 Excess Generation Compensation</t>
  </si>
  <si>
    <t>2019 Reduced Sales Revenue (Margin)</t>
  </si>
  <si>
    <t>2019 Total Cost of Net Metering</t>
  </si>
  <si>
    <t>2020 REC Adder Compensation</t>
  </si>
  <si>
    <t>2020 Siting Adjuster Compensation</t>
  </si>
  <si>
    <t>2020 Excess Generation Compensation</t>
  </si>
  <si>
    <t>2020 Reduced Sales Revenue (Margin)</t>
  </si>
  <si>
    <t>2020 Total Cost of Net Metering</t>
  </si>
  <si>
    <t>20-Year Levelized Annual REC Adder Compensation</t>
  </si>
  <si>
    <t>20-Year Levelized Annual Siting Adjuster Compensation</t>
  </si>
  <si>
    <t>20-Year Levelized Annual Excess Generation Compensation</t>
  </si>
  <si>
    <t>20-Year Levelized Annual Reduced Sales Revenue (Margin)</t>
  </si>
  <si>
    <t>20-Year Levelized Annual Total Cost of Net Metering</t>
  </si>
  <si>
    <t>All Net Metering Systems</t>
  </si>
  <si>
    <t>Net Metering Systems under current Compensation System</t>
  </si>
  <si>
    <t>Active Systems Only</t>
  </si>
  <si>
    <t>Active and Pending Systems</t>
  </si>
  <si>
    <t>Compensation for Pre-2017 Solar Adder</t>
  </si>
  <si>
    <t>2019 Cost Shift of Pre-2017 Solar Adder ($)</t>
  </si>
  <si>
    <t>2019 Impact on Rates - Pre-2017 Solar Adder</t>
  </si>
  <si>
    <t>2020 Annual Total Cost Shift ($)</t>
  </si>
  <si>
    <t>2020 Total Impact on Rates</t>
  </si>
  <si>
    <t>2020 Cost Shift of Pre-2017 Solar Adder ($)</t>
  </si>
  <si>
    <t>2020 Impact on Rates - Pre-2017 Solar Adder</t>
  </si>
  <si>
    <t>Levelized Annual Cost Shift of Pre-2017 Solar Adder ($)</t>
  </si>
  <si>
    <t>Impact on Rates - Pre-2017 Solar Adder</t>
  </si>
  <si>
    <t>2019 Pre-2017 Solar Adder Compensation</t>
  </si>
  <si>
    <t>2020 Pre-2017 Solar Adder Compensation</t>
  </si>
  <si>
    <t>20-Year Levelized Annual Pre-2017 Solar Adder Compensation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</si>
</sst>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_);[Red]\(&quot;$&quot;#,##0\)"/>
    <numFmt numFmtId="43" formatCode="_(* #,##0.00_);_(* \(#,##0.00\);_(* &quot;-&quot;??_);_(@_)"/>
    <numFmt numFmtId="164" formatCode="&quot;$&quot;#,##0.00000_);[Red]\(&quot;$&quot;#,##0.00000\)"/>
    <numFmt numFmtId="165" formatCode="_(* #,##0_);_(* \(#,##0\);_(* &quot;-&quot;??_);_(@_)"/>
    <numFmt numFmtId="166" formatCode="0.0%"/>
    <numFmt numFmtId="167" formatCode="&quot;$&quot;#,##0.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1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165" fontId="0" fillId="0" borderId="1" xfId="1" applyNumberFormat="1" applyFont="1" applyBorder="1"/>
    <xf numFmtId="6" fontId="0" fillId="0" borderId="1" xfId="0" applyNumberFormat="1" applyBorder="1"/>
    <xf numFmtId="165" fontId="2" fillId="0" borderId="1" xfId="0" applyNumberFormat="1" applyFont="1" applyBorder="1"/>
    <xf numFmtId="6" fontId="2" fillId="0" borderId="1" xfId="0" applyNumberFormat="1" applyFont="1" applyBorder="1"/>
    <xf numFmtId="164" fontId="0" fillId="0" borderId="7" xfId="0" applyNumberFormat="1" applyBorder="1"/>
    <xf numFmtId="0" fontId="0" fillId="0" borderId="0" xfId="0" applyBorder="1"/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65" fontId="0" fillId="0" borderId="8" xfId="1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0" fillId="0" borderId="1" xfId="0" applyNumberFormat="1" applyFill="1" applyBorder="1"/>
    <xf numFmtId="164" fontId="0" fillId="7" borderId="1" xfId="0" applyNumberFormat="1" applyFill="1" applyBorder="1"/>
    <xf numFmtId="9" fontId="0" fillId="6" borderId="0" xfId="0" applyNumberFormat="1" applyFill="1"/>
    <xf numFmtId="167" fontId="0" fillId="0" borderId="0" xfId="0" applyNumberFormat="1"/>
    <xf numFmtId="167" fontId="0" fillId="6" borderId="0" xfId="0" applyNumberFormat="1" applyFill="1"/>
    <xf numFmtId="10" fontId="0" fillId="6" borderId="0" xfId="0" applyNumberFormat="1" applyFill="1"/>
    <xf numFmtId="0" fontId="0" fillId="0" borderId="0" xfId="0" applyAlignment="1">
      <alignment horizontal="center"/>
    </xf>
    <xf numFmtId="164" fontId="0" fillId="6" borderId="1" xfId="0" applyNumberFormat="1" applyFill="1" applyBorder="1"/>
    <xf numFmtId="3" fontId="0" fillId="6" borderId="1" xfId="0" applyNumberFormat="1" applyFill="1" applyBorder="1"/>
    <xf numFmtId="0" fontId="2" fillId="0" borderId="0" xfId="0" applyFont="1" applyAlignment="1">
      <alignment horizontal="center" vertical="center" wrapText="1"/>
    </xf>
    <xf numFmtId="3" fontId="0" fillId="0" borderId="1" xfId="0" applyNumberFormat="1" applyBorder="1"/>
    <xf numFmtId="0" fontId="0" fillId="4" borderId="1" xfId="0" applyFill="1" applyBorder="1"/>
    <xf numFmtId="0" fontId="0" fillId="8" borderId="1" xfId="0" applyFill="1" applyBorder="1"/>
    <xf numFmtId="0" fontId="0" fillId="2" borderId="1" xfId="0" applyFill="1" applyBorder="1"/>
    <xf numFmtId="0" fontId="0" fillId="3" borderId="1" xfId="0" applyFill="1" applyBorder="1"/>
    <xf numFmtId="164" fontId="0" fillId="10" borderId="1" xfId="0" applyNumberFormat="1" applyFill="1" applyBorder="1"/>
    <xf numFmtId="9" fontId="1" fillId="0" borderId="1" xfId="2" applyFont="1" applyBorder="1"/>
    <xf numFmtId="9" fontId="1" fillId="10" borderId="1" xfId="2" applyFont="1" applyFill="1" applyBorder="1"/>
    <xf numFmtId="165" fontId="0" fillId="0" borderId="1" xfId="0" applyNumberFormat="1" applyFont="1" applyBorder="1"/>
    <xf numFmtId="0" fontId="0" fillId="0" borderId="0" xfId="0" applyFill="1"/>
    <xf numFmtId="3" fontId="0" fillId="0" borderId="1" xfId="0" applyNumberFormat="1" applyFill="1" applyBorder="1"/>
    <xf numFmtId="3" fontId="0" fillId="0" borderId="0" xfId="0" applyNumberFormat="1" applyFill="1" applyBorder="1"/>
    <xf numFmtId="0" fontId="0" fillId="8" borderId="1" xfId="0" applyFont="1" applyFill="1" applyBorder="1"/>
    <xf numFmtId="0" fontId="6" fillId="3" borderId="1" xfId="0" applyFont="1" applyFill="1" applyBorder="1"/>
    <xf numFmtId="0" fontId="2" fillId="3" borderId="1" xfId="0" applyFont="1" applyFill="1" applyBorder="1"/>
    <xf numFmtId="10" fontId="2" fillId="0" borderId="1" xfId="2" applyNumberFormat="1" applyFont="1" applyBorder="1"/>
    <xf numFmtId="0" fontId="6" fillId="11" borderId="8" xfId="0" applyFont="1" applyFill="1" applyBorder="1"/>
    <xf numFmtId="164" fontId="0" fillId="0" borderId="2" xfId="0" applyNumberFormat="1" applyBorder="1"/>
    <xf numFmtId="3" fontId="0" fillId="6" borderId="3" xfId="0" applyNumberFormat="1" applyFill="1" applyBorder="1"/>
    <xf numFmtId="3" fontId="0" fillId="0" borderId="3" xfId="0" applyNumberFormat="1" applyBorder="1"/>
    <xf numFmtId="164" fontId="0" fillId="6" borderId="2" xfId="0" applyNumberFormat="1" applyFill="1" applyBorder="1"/>
    <xf numFmtId="0" fontId="0" fillId="0" borderId="11" xfId="0" applyBorder="1"/>
    <xf numFmtId="0" fontId="6" fillId="8" borderId="8" xfId="0" applyFont="1" applyFill="1" applyBorder="1"/>
    <xf numFmtId="0" fontId="0" fillId="0" borderId="10" xfId="0" applyBorder="1"/>
    <xf numFmtId="0" fontId="0" fillId="8" borderId="2" xfId="0" applyFont="1" applyFill="1" applyBorder="1"/>
    <xf numFmtId="165" fontId="2" fillId="0" borderId="2" xfId="0" applyNumberFormat="1" applyFont="1" applyBorder="1"/>
    <xf numFmtId="6" fontId="0" fillId="0" borderId="3" xfId="0" applyNumberFormat="1" applyBorder="1"/>
    <xf numFmtId="0" fontId="0" fillId="7" borderId="1" xfId="0" applyFill="1" applyBorder="1"/>
    <xf numFmtId="165" fontId="0" fillId="0" borderId="8" xfId="0" applyNumberFormat="1" applyFont="1" applyBorder="1"/>
    <xf numFmtId="0" fontId="0" fillId="0" borderId="0" xfId="0" applyFont="1"/>
    <xf numFmtId="165" fontId="2" fillId="7" borderId="1" xfId="0" applyNumberFormat="1" applyFont="1" applyFill="1" applyBorder="1"/>
    <xf numFmtId="0" fontId="0" fillId="7" borderId="0" xfId="0" applyFill="1" applyBorder="1"/>
    <xf numFmtId="0" fontId="2" fillId="7" borderId="1" xfId="0" applyFont="1" applyFill="1" applyBorder="1"/>
    <xf numFmtId="6" fontId="2" fillId="0" borderId="3" xfId="0" applyNumberFormat="1" applyFont="1" applyBorder="1"/>
    <xf numFmtId="165" fontId="2" fillId="7" borderId="8" xfId="0" applyNumberFormat="1" applyFont="1" applyFill="1" applyBorder="1"/>
    <xf numFmtId="9" fontId="1" fillId="10" borderId="8" xfId="2" applyFont="1" applyFill="1" applyBorder="1"/>
    <xf numFmtId="9" fontId="1" fillId="0" borderId="8" xfId="2" applyFont="1" applyBorder="1"/>
    <xf numFmtId="165" fontId="0" fillId="0" borderId="3" xfId="0" applyNumberFormat="1" applyFont="1" applyBorder="1"/>
    <xf numFmtId="0" fontId="0" fillId="0" borderId="0" xfId="0" applyFill="1" applyBorder="1"/>
    <xf numFmtId="165" fontId="2" fillId="0" borderId="0" xfId="0" applyNumberFormat="1" applyFont="1" applyFill="1" applyBorder="1"/>
    <xf numFmtId="165" fontId="2" fillId="0" borderId="10" xfId="0" applyNumberFormat="1" applyFont="1" applyFill="1" applyBorder="1"/>
    <xf numFmtId="165" fontId="0" fillId="0" borderId="1" xfId="0" applyNumberFormat="1" applyBorder="1"/>
    <xf numFmtId="0" fontId="0" fillId="7" borderId="8" xfId="0" applyFill="1" applyBorder="1"/>
    <xf numFmtId="0" fontId="0" fillId="0" borderId="11" xfId="0" applyFill="1" applyBorder="1"/>
    <xf numFmtId="166" fontId="0" fillId="0" borderId="10" xfId="0" applyNumberFormat="1" applyBorder="1"/>
    <xf numFmtId="10" fontId="2" fillId="0" borderId="2" xfId="2" applyNumberFormat="1" applyFont="1" applyBorder="1"/>
    <xf numFmtId="6" fontId="0" fillId="0" borderId="1" xfId="0" applyNumberFormat="1" applyFill="1" applyBorder="1"/>
    <xf numFmtId="6" fontId="0" fillId="7" borderId="3" xfId="0" applyNumberFormat="1" applyFill="1" applyBorder="1"/>
    <xf numFmtId="6" fontId="0" fillId="7" borderId="3" xfId="0" applyNumberFormat="1" applyFont="1" applyFill="1" applyBorder="1"/>
    <xf numFmtId="6" fontId="0" fillId="9" borderId="1" xfId="0" applyNumberFormat="1" applyFont="1" applyFill="1" applyBorder="1"/>
    <xf numFmtId="9" fontId="1" fillId="0" borderId="1" xfId="2" applyFont="1" applyFill="1" applyBorder="1"/>
    <xf numFmtId="9" fontId="1" fillId="0" borderId="8" xfId="2" applyFont="1" applyFill="1" applyBorder="1"/>
    <xf numFmtId="6" fontId="2" fillId="0" borderId="1" xfId="0" applyNumberFormat="1" applyFont="1" applyFill="1" applyBorder="1"/>
    <xf numFmtId="0" fontId="0" fillId="3" borderId="1" xfId="0" applyFont="1" applyFill="1" applyBorder="1"/>
    <xf numFmtId="6" fontId="0" fillId="0" borderId="1" xfId="0" applyNumberFormat="1" applyFont="1" applyFill="1" applyBorder="1"/>
    <xf numFmtId="6" fontId="0" fillId="0" borderId="3" xfId="0" applyNumberFormat="1" applyFont="1" applyFill="1" applyBorder="1"/>
    <xf numFmtId="164" fontId="0" fillId="0" borderId="1" xfId="0" applyNumberFormat="1" applyFont="1" applyBorder="1"/>
    <xf numFmtId="0" fontId="2" fillId="0" borderId="0" xfId="0" applyFont="1"/>
    <xf numFmtId="6" fontId="2" fillId="9" borderId="1" xfId="0" applyNumberFormat="1" applyFont="1" applyFill="1" applyBorder="1"/>
    <xf numFmtId="6" fontId="2" fillId="7" borderId="3" xfId="0" applyNumberFormat="1" applyFont="1" applyFill="1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0" fillId="2" borderId="14" xfId="0" applyFill="1" applyBorder="1"/>
    <xf numFmtId="0" fontId="0" fillId="2" borderId="15" xfId="0" applyFill="1" applyBorder="1"/>
    <xf numFmtId="0" fontId="2" fillId="2" borderId="16" xfId="0" applyFont="1" applyFill="1" applyBorder="1"/>
    <xf numFmtId="0" fontId="0" fillId="13" borderId="14" xfId="0" applyFill="1" applyBorder="1"/>
    <xf numFmtId="0" fontId="0" fillId="13" borderId="15" xfId="0" applyFill="1" applyBorder="1"/>
    <xf numFmtId="0" fontId="2" fillId="13" borderId="16" xfId="0" applyFont="1" applyFill="1" applyBorder="1"/>
    <xf numFmtId="0" fontId="0" fillId="14" borderId="14" xfId="0" applyFill="1" applyBorder="1"/>
    <xf numFmtId="0" fontId="0" fillId="14" borderId="15" xfId="0" applyFill="1" applyBorder="1"/>
    <xf numFmtId="0" fontId="2" fillId="14" borderId="16" xfId="0" applyFont="1" applyFill="1" applyBorder="1"/>
    <xf numFmtId="0" fontId="0" fillId="15" borderId="14" xfId="0" applyFill="1" applyBorder="1"/>
    <xf numFmtId="0" fontId="0" fillId="15" borderId="15" xfId="0" applyFill="1" applyBorder="1"/>
    <xf numFmtId="0" fontId="2" fillId="15" borderId="16" xfId="0" applyFont="1" applyFill="1" applyBorder="1"/>
    <xf numFmtId="6" fontId="0" fillId="0" borderId="17" xfId="0" applyNumberFormat="1" applyBorder="1"/>
    <xf numFmtId="10" fontId="0" fillId="0" borderId="18" xfId="0" applyNumberFormat="1" applyBorder="1"/>
    <xf numFmtId="6" fontId="0" fillId="0" borderId="19" xfId="0" applyNumberFormat="1" applyBorder="1"/>
    <xf numFmtId="10" fontId="0" fillId="0" borderId="20" xfId="0" applyNumberFormat="1" applyBorder="1"/>
    <xf numFmtId="0" fontId="0" fillId="7" borderId="23" xfId="0" applyFill="1" applyBorder="1"/>
    <xf numFmtId="0" fontId="0" fillId="7" borderId="24" xfId="0" applyFill="1" applyBorder="1"/>
    <xf numFmtId="0" fontId="0" fillId="7" borderId="12" xfId="0" applyFill="1" applyBorder="1"/>
    <xf numFmtId="0" fontId="0" fillId="7" borderId="25" xfId="0" applyFill="1" applyBorder="1"/>
    <xf numFmtId="0" fontId="0" fillId="7" borderId="13" xfId="0" applyFill="1" applyBorder="1"/>
    <xf numFmtId="6" fontId="2" fillId="0" borderId="21" xfId="0" applyNumberFormat="1" applyFont="1" applyBorder="1"/>
    <xf numFmtId="10" fontId="2" fillId="0" borderId="22" xfId="0" applyNumberFormat="1" applyFont="1" applyBorder="1"/>
    <xf numFmtId="10" fontId="0" fillId="10" borderId="1" xfId="0" applyNumberFormat="1" applyFill="1" applyBorder="1"/>
    <xf numFmtId="10" fontId="0" fillId="0" borderId="1" xfId="0" applyNumberFormat="1" applyBorder="1"/>
    <xf numFmtId="10" fontId="0" fillId="0" borderId="8" xfId="0" applyNumberFormat="1" applyBorder="1"/>
    <xf numFmtId="164" fontId="0" fillId="16" borderId="1" xfId="0" applyNumberFormat="1" applyFill="1" applyBorder="1"/>
    <xf numFmtId="164" fontId="0" fillId="16" borderId="1" xfId="0" applyNumberFormat="1" applyFont="1" applyFill="1" applyBorder="1"/>
    <xf numFmtId="0" fontId="0" fillId="2" borderId="26" xfId="0" applyFill="1" applyBorder="1"/>
    <xf numFmtId="6" fontId="0" fillId="0" borderId="27" xfId="0" applyNumberFormat="1" applyBorder="1"/>
    <xf numFmtId="10" fontId="0" fillId="0" borderId="28" xfId="0" applyNumberFormat="1" applyBorder="1"/>
    <xf numFmtId="0" fontId="0" fillId="13" borderId="26" xfId="0" applyFill="1" applyBorder="1"/>
    <xf numFmtId="0" fontId="0" fillId="14" borderId="26" xfId="0" applyFill="1" applyBorder="1"/>
    <xf numFmtId="0" fontId="0" fillId="15" borderId="26" xfId="0" applyFill="1" applyBorder="1"/>
    <xf numFmtId="0" fontId="3" fillId="12" borderId="29" xfId="0" applyFont="1" applyFill="1" applyBorder="1" applyAlignment="1">
      <alignment horizontal="center" vertical="center" textRotation="90" wrapText="1"/>
    </xf>
    <xf numFmtId="0" fontId="3" fillId="12" borderId="30" xfId="0" applyFont="1" applyFill="1" applyBorder="1" applyAlignment="1">
      <alignment horizontal="center" vertical="center" textRotation="90" wrapText="1"/>
    </xf>
    <xf numFmtId="0" fontId="3" fillId="12" borderId="31" xfId="0" applyFont="1" applyFill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textRotation="90"/>
    </xf>
    <xf numFmtId="0" fontId="3" fillId="7" borderId="30" xfId="0" applyFont="1" applyFill="1" applyBorder="1" applyAlignment="1">
      <alignment horizontal="center" vertical="center" textRotation="90"/>
    </xf>
    <xf numFmtId="0" fontId="3" fillId="7" borderId="31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1"/>
  <sheetViews>
    <sheetView tabSelected="1" workbookViewId="0">
      <selection activeCell="K7" sqref="K7"/>
    </sheetView>
  </sheetViews>
  <sheetFormatPr defaultRowHeight="14.4" x14ac:dyDescent="0.3"/>
  <cols>
    <col min="1" max="1" width="7" customWidth="1"/>
    <col min="3" max="3" width="56.88671875" bestFit="1" customWidth="1"/>
    <col min="4" max="4" width="13.33203125" customWidth="1"/>
    <col min="5" max="5" width="9.6640625" customWidth="1"/>
    <col min="6" max="6" width="13.109375" customWidth="1"/>
    <col min="7" max="7" width="10" customWidth="1"/>
  </cols>
  <sheetData>
    <row r="2" spans="2:7" ht="15.75" thickBot="1" x14ac:dyDescent="0.3"/>
    <row r="3" spans="2:7" ht="46.5" customHeight="1" thickBot="1" x14ac:dyDescent="0.3">
      <c r="D3" s="127" t="s">
        <v>159</v>
      </c>
      <c r="E3" s="128"/>
      <c r="F3" s="127" t="s">
        <v>160</v>
      </c>
      <c r="G3" s="128"/>
    </row>
    <row r="4" spans="2:7" ht="30.75" thickBot="1" x14ac:dyDescent="0.3">
      <c r="D4" s="88" t="s">
        <v>142</v>
      </c>
      <c r="E4" s="89" t="s">
        <v>143</v>
      </c>
      <c r="F4" s="88" t="s">
        <v>142</v>
      </c>
      <c r="G4" s="89" t="s">
        <v>143</v>
      </c>
    </row>
    <row r="5" spans="2:7" ht="15.9" customHeight="1" x14ac:dyDescent="0.3">
      <c r="B5" s="129" t="s">
        <v>161</v>
      </c>
      <c r="C5" s="90" t="s">
        <v>172</v>
      </c>
      <c r="D5" s="102">
        <f>'Analysis Table'!X79</f>
        <v>233199.32888141996</v>
      </c>
      <c r="E5" s="103">
        <f>'Analysis Table'!X80</f>
        <v>3.1093243850855994E-3</v>
      </c>
      <c r="F5" s="102">
        <f>'Analysis Table'!Z79</f>
        <v>0</v>
      </c>
      <c r="G5" s="103">
        <f>'Analysis Table'!Z80</f>
        <v>0</v>
      </c>
    </row>
    <row r="6" spans="2:7" ht="15.9" customHeight="1" x14ac:dyDescent="0.3">
      <c r="B6" s="130"/>
      <c r="C6" s="118" t="s">
        <v>144</v>
      </c>
      <c r="D6" s="119">
        <f>'Analysis Table'!X81</f>
        <v>-73598.452193250007</v>
      </c>
      <c r="E6" s="120">
        <f>'Analysis Table'!X82</f>
        <v>-9.8131269591000001E-4</v>
      </c>
      <c r="F6" s="119">
        <f>'Analysis Table'!Z81</f>
        <v>-46112.894642250008</v>
      </c>
      <c r="G6" s="120">
        <f>'Analysis Table'!Z82</f>
        <v>-6.1483859523000009E-4</v>
      </c>
    </row>
    <row r="7" spans="2:7" ht="15.9" customHeight="1" x14ac:dyDescent="0.3">
      <c r="B7" s="130"/>
      <c r="C7" s="91" t="s">
        <v>145</v>
      </c>
      <c r="D7" s="104">
        <f>'Analysis Table'!X83</f>
        <v>62014.308840000005</v>
      </c>
      <c r="E7" s="105">
        <f>'Analysis Table'!X84</f>
        <v>8.2685745119999996E-4</v>
      </c>
      <c r="F7" s="104">
        <f>'Analysis Table'!Z83</f>
        <v>28199.379510000002</v>
      </c>
      <c r="G7" s="105">
        <f>'Analysis Table'!Z84</f>
        <v>3.7599172680000001E-4</v>
      </c>
    </row>
    <row r="8" spans="2:7" ht="15.9" customHeight="1" x14ac:dyDescent="0.3">
      <c r="B8" s="130"/>
      <c r="C8" s="91" t="s">
        <v>146</v>
      </c>
      <c r="D8" s="104">
        <f>'Analysis Table'!X85</f>
        <v>834586.98522040446</v>
      </c>
      <c r="E8" s="105">
        <f>'Analysis Table'!X86</f>
        <v>1.1127826469605393E-2</v>
      </c>
      <c r="F8" s="104">
        <f>'Analysis Table'!Z85</f>
        <v>72980.399776213046</v>
      </c>
      <c r="G8" s="105">
        <f>'Analysis Table'!Z86</f>
        <v>9.7307199701617399E-4</v>
      </c>
    </row>
    <row r="9" spans="2:7" ht="15.9" customHeight="1" x14ac:dyDescent="0.3">
      <c r="B9" s="130"/>
      <c r="C9" s="91" t="s">
        <v>147</v>
      </c>
      <c r="D9" s="104">
        <f>'Analysis Table'!X87</f>
        <v>1490227.0593427247</v>
      </c>
      <c r="E9" s="105">
        <f>'Analysis Table'!X88</f>
        <v>1.9869694124569664E-2</v>
      </c>
      <c r="F9" s="104">
        <f>'Analysis Table'!Z87</f>
        <v>259386.33834856801</v>
      </c>
      <c r="G9" s="105">
        <f>'Analysis Table'!Z88</f>
        <v>3.4584845113142405E-3</v>
      </c>
    </row>
    <row r="10" spans="2:7" ht="15.9" customHeight="1" thickBot="1" x14ac:dyDescent="0.35">
      <c r="B10" s="130"/>
      <c r="C10" s="92" t="s">
        <v>148</v>
      </c>
      <c r="D10" s="111">
        <f>'Analysis Table'!X89</f>
        <v>2546429.2300912989</v>
      </c>
      <c r="E10" s="112">
        <f>'Analysis Table'!X90</f>
        <v>3.3952389734550656E-2</v>
      </c>
      <c r="F10" s="111">
        <f>'Analysis Table'!Z89</f>
        <v>314453.22299253108</v>
      </c>
      <c r="G10" s="112">
        <f>'Analysis Table'!Z90</f>
        <v>4.1927096399004141E-3</v>
      </c>
    </row>
    <row r="11" spans="2:7" ht="11.1" customHeight="1" thickBot="1" x14ac:dyDescent="0.35">
      <c r="B11" s="130"/>
      <c r="C11" s="59"/>
      <c r="D11" s="106"/>
      <c r="E11" s="107"/>
      <c r="F11" s="106"/>
      <c r="G11" s="107"/>
    </row>
    <row r="12" spans="2:7" ht="15.9" customHeight="1" x14ac:dyDescent="0.3">
      <c r="B12" s="130"/>
      <c r="C12" s="93" t="s">
        <v>173</v>
      </c>
      <c r="D12" s="102">
        <f>'Analysis Table'!X112</f>
        <v>233199.32888141996</v>
      </c>
      <c r="E12" s="103">
        <f>'Analysis Table'!X113</f>
        <v>3.1093243850855994E-3</v>
      </c>
      <c r="F12" s="102">
        <f>'Analysis Table'!Z112</f>
        <v>0</v>
      </c>
      <c r="G12" s="103">
        <f>'Analysis Table'!Z113</f>
        <v>0</v>
      </c>
    </row>
    <row r="13" spans="2:7" ht="15.9" customHeight="1" x14ac:dyDescent="0.3">
      <c r="B13" s="130"/>
      <c r="C13" s="121" t="s">
        <v>149</v>
      </c>
      <c r="D13" s="119">
        <f>'Analysis Table'!X114</f>
        <v>-92260.753838999983</v>
      </c>
      <c r="E13" s="120">
        <f>+'Analysis Table'!X115</f>
        <v>-1.2301433845199998E-3</v>
      </c>
      <c r="F13" s="119">
        <f>+'Analysis Table'!Z114</f>
        <v>-52237.111437</v>
      </c>
      <c r="G13" s="120">
        <f>+'Analysis Table'!Z115</f>
        <v>-6.9649481916000001E-4</v>
      </c>
    </row>
    <row r="14" spans="2:7" ht="15.9" customHeight="1" x14ac:dyDescent="0.3">
      <c r="B14" s="130"/>
      <c r="C14" s="94" t="s">
        <v>150</v>
      </c>
      <c r="D14" s="104">
        <f>+'Analysis Table'!X116</f>
        <v>62014.308840000005</v>
      </c>
      <c r="E14" s="105">
        <f>+'Analysis Table'!X117</f>
        <v>8.2685745119999996E-4</v>
      </c>
      <c r="F14" s="104">
        <f>+'Analysis Table'!Z116</f>
        <v>28199.379510000002</v>
      </c>
      <c r="G14" s="105">
        <f>+'Analysis Table'!Z117</f>
        <v>3.7599172680000001E-4</v>
      </c>
    </row>
    <row r="15" spans="2:7" ht="15.9" customHeight="1" x14ac:dyDescent="0.3">
      <c r="B15" s="130"/>
      <c r="C15" s="94" t="s">
        <v>151</v>
      </c>
      <c r="D15" s="104">
        <f>+'Analysis Table'!X118</f>
        <v>708454.16830512346</v>
      </c>
      <c r="E15" s="105">
        <f>+'Analysis Table'!X119</f>
        <v>9.4460555774016457E-3</v>
      </c>
      <c r="F15" s="104">
        <f>+'Analysis Table'!Z118</f>
        <v>69712.933893174952</v>
      </c>
      <c r="G15" s="105">
        <f>+'Analysis Table'!Z119</f>
        <v>9.295057852423327E-4</v>
      </c>
    </row>
    <row r="16" spans="2:7" ht="15.9" customHeight="1" x14ac:dyDescent="0.3">
      <c r="B16" s="130"/>
      <c r="C16" s="94" t="s">
        <v>152</v>
      </c>
      <c r="D16" s="104">
        <f>+'Analysis Table'!X120</f>
        <v>1382251.7088802638</v>
      </c>
      <c r="E16" s="105">
        <f>+'Analysis Table'!X121</f>
        <v>1.8430022785070183E-2</v>
      </c>
      <c r="F16" s="104">
        <f>+'Analysis Table'!Z120</f>
        <v>240592.33604350057</v>
      </c>
      <c r="G16" s="105">
        <f>+'Analysis Table'!Z121</f>
        <v>3.2078978139133407E-3</v>
      </c>
    </row>
    <row r="17" spans="2:7" ht="15.9" customHeight="1" thickBot="1" x14ac:dyDescent="0.35">
      <c r="B17" s="130"/>
      <c r="C17" s="95" t="s">
        <v>153</v>
      </c>
      <c r="D17" s="111">
        <f>+'Analysis Table'!X122</f>
        <v>2293658.7610678077</v>
      </c>
      <c r="E17" s="112">
        <f>+'Analysis Table'!X123</f>
        <v>3.0582116814237437E-2</v>
      </c>
      <c r="F17" s="111">
        <f>+'Analysis Table'!Z122</f>
        <v>286267.53800967557</v>
      </c>
      <c r="G17" s="112">
        <f>+'Analysis Table'!Z123</f>
        <v>3.8169005067956742E-3</v>
      </c>
    </row>
    <row r="18" spans="2:7" ht="11.1" customHeight="1" thickBot="1" x14ac:dyDescent="0.35">
      <c r="B18" s="130"/>
      <c r="C18" s="59"/>
      <c r="D18" s="106"/>
      <c r="E18" s="107"/>
      <c r="F18" s="106"/>
      <c r="G18" s="107"/>
    </row>
    <row r="19" spans="2:7" ht="15.9" customHeight="1" x14ac:dyDescent="0.3">
      <c r="B19" s="130"/>
      <c r="C19" s="96" t="s">
        <v>174</v>
      </c>
      <c r="D19" s="102">
        <f>'Analysis Table'!X178</f>
        <v>233199.32888141996</v>
      </c>
      <c r="E19" s="103">
        <f>'Analysis Table'!X179</f>
        <v>3.1093243850855994E-3</v>
      </c>
      <c r="F19" s="102">
        <f>'Analysis Table'!Z178</f>
        <v>0</v>
      </c>
      <c r="G19" s="103">
        <f>'Analysis Table'!Z179</f>
        <v>0</v>
      </c>
    </row>
    <row r="20" spans="2:7" ht="15.9" customHeight="1" x14ac:dyDescent="0.3">
      <c r="B20" s="130"/>
      <c r="C20" s="122" t="s">
        <v>154</v>
      </c>
      <c r="D20" s="119">
        <f>'Analysis Table'!X180</f>
        <v>-63557.941480506393</v>
      </c>
      <c r="E20" s="120">
        <f>'Analysis Table'!X181</f>
        <v>-8.4743921974008525E-4</v>
      </c>
      <c r="F20" s="119">
        <f>'Analysis Table'!Z180</f>
        <v>-32659.08071208093</v>
      </c>
      <c r="G20" s="120">
        <f>'Analysis Table'!Z181</f>
        <v>-4.3545440949441239E-4</v>
      </c>
    </row>
    <row r="21" spans="2:7" ht="15.9" customHeight="1" x14ac:dyDescent="0.3">
      <c r="B21" s="130"/>
      <c r="C21" s="97" t="s">
        <v>155</v>
      </c>
      <c r="D21" s="104">
        <f>'Analysis Table'!X182</f>
        <v>25444.992420000002</v>
      </c>
      <c r="E21" s="105">
        <f>'Analysis Table'!X183</f>
        <v>3.3926656560000006E-4</v>
      </c>
      <c r="F21" s="104">
        <f>'Analysis Table'!Z182</f>
        <v>14099.689755000001</v>
      </c>
      <c r="G21" s="105">
        <f>'Analysis Table'!Z183</f>
        <v>1.8799586340000001E-4</v>
      </c>
    </row>
    <row r="22" spans="2:7" ht="15.9" customHeight="1" x14ac:dyDescent="0.3">
      <c r="B22" s="130"/>
      <c r="C22" s="97" t="s">
        <v>156</v>
      </c>
      <c r="D22" s="104">
        <f>'Analysis Table'!X184</f>
        <v>853670.68549700896</v>
      </c>
      <c r="E22" s="105">
        <f>'Analysis Table'!X185</f>
        <v>1.1382275806626787E-2</v>
      </c>
      <c r="F22" s="104">
        <f>'Analysis Table'!Z184</f>
        <v>84002.453125469096</v>
      </c>
      <c r="G22" s="105">
        <f>'Analysis Table'!Z185</f>
        <v>1.1200327083395879E-3</v>
      </c>
    </row>
    <row r="23" spans="2:7" ht="15.9" customHeight="1" x14ac:dyDescent="0.3">
      <c r="B23" s="130"/>
      <c r="C23" s="97" t="s">
        <v>157</v>
      </c>
      <c r="D23" s="104">
        <f>'Analysis Table'!X186</f>
        <v>1491053.7575548356</v>
      </c>
      <c r="E23" s="105">
        <f>'Analysis Table'!X187</f>
        <v>1.9880716767397808E-2</v>
      </c>
      <c r="F23" s="104">
        <f>'Analysis Table'!Z186</f>
        <v>259530.23200612474</v>
      </c>
      <c r="G23" s="105">
        <f>'Analysis Table'!Z187</f>
        <v>3.4604030934149966E-3</v>
      </c>
    </row>
    <row r="24" spans="2:7" ht="15.9" customHeight="1" thickBot="1" x14ac:dyDescent="0.35">
      <c r="B24" s="131"/>
      <c r="C24" s="98" t="s">
        <v>158</v>
      </c>
      <c r="D24" s="111">
        <f>'Analysis Table'!X188</f>
        <v>2539810.8228727579</v>
      </c>
      <c r="E24" s="112">
        <f>'Analysis Table'!X189</f>
        <v>3.386414430497011E-2</v>
      </c>
      <c r="F24" s="111">
        <f>'Analysis Table'!Z188</f>
        <v>324973.29417451296</v>
      </c>
      <c r="G24" s="112">
        <f>'Analysis Table'!Z189</f>
        <v>4.3329772556601727E-3</v>
      </c>
    </row>
    <row r="25" spans="2:7" ht="11.1" customHeight="1" thickBot="1" x14ac:dyDescent="0.35">
      <c r="B25" s="108"/>
      <c r="C25" s="109"/>
      <c r="D25" s="108"/>
      <c r="E25" s="110"/>
      <c r="F25" s="108"/>
      <c r="G25" s="110"/>
    </row>
    <row r="26" spans="2:7" ht="15.9" customHeight="1" x14ac:dyDescent="0.3">
      <c r="B26" s="124" t="s">
        <v>162</v>
      </c>
      <c r="C26" s="99" t="s">
        <v>174</v>
      </c>
      <c r="D26" s="102">
        <f>'Analysis Table'!X145</f>
        <v>233199.32888141996</v>
      </c>
      <c r="E26" s="103">
        <f>'Analysis Table'!X146</f>
        <v>3.1093243850855994E-3</v>
      </c>
      <c r="F26" s="102">
        <f>'Analysis Table'!Z145</f>
        <v>0</v>
      </c>
      <c r="G26" s="103">
        <f>'Analysis Table'!Z146</f>
        <v>0</v>
      </c>
    </row>
    <row r="27" spans="2:7" ht="15.9" customHeight="1" x14ac:dyDescent="0.3">
      <c r="B27" s="125"/>
      <c r="C27" s="123" t="s">
        <v>154</v>
      </c>
      <c r="D27" s="119">
        <f>'Analysis Table'!X147</f>
        <v>-211531.49954640243</v>
      </c>
      <c r="E27" s="120">
        <f>'Analysis Table'!X148</f>
        <v>-2.8204199939520324E-3</v>
      </c>
      <c r="F27" s="119">
        <f>'Analysis Table'!Z147</f>
        <v>-67707.049581174098</v>
      </c>
      <c r="G27" s="120">
        <f>'Analysis Table'!Z148</f>
        <v>-9.0276066108232133E-4</v>
      </c>
    </row>
    <row r="28" spans="2:7" ht="15.9" customHeight="1" x14ac:dyDescent="0.3">
      <c r="B28" s="125"/>
      <c r="C28" s="100" t="s">
        <v>155</v>
      </c>
      <c r="D28" s="104">
        <f>'Analysis Table'!X149</f>
        <v>-10616.748794999996</v>
      </c>
      <c r="E28" s="105">
        <f>'Analysis Table'!X150</f>
        <v>-1.4155665059999994E-4</v>
      </c>
      <c r="F28" s="104">
        <f>'Analysis Table'!Z149</f>
        <v>16314.390765000002</v>
      </c>
      <c r="G28" s="105">
        <f>'Analysis Table'!Z150</f>
        <v>2.1752521020000003E-4</v>
      </c>
    </row>
    <row r="29" spans="2:7" ht="15.9" customHeight="1" x14ac:dyDescent="0.3">
      <c r="B29" s="125"/>
      <c r="C29" s="100" t="s">
        <v>156</v>
      </c>
      <c r="D29" s="104">
        <f>'Analysis Table'!X151</f>
        <v>1512088.2141868377</v>
      </c>
      <c r="E29" s="105">
        <f>'Analysis Table'!X152</f>
        <v>2.0161176189157835E-2</v>
      </c>
      <c r="F29" s="104">
        <f>'Analysis Table'!Z151</f>
        <v>217449.15767947154</v>
      </c>
      <c r="G29" s="105">
        <f>'Analysis Table'!Z152</f>
        <v>2.8993221023929537E-3</v>
      </c>
    </row>
    <row r="30" spans="2:7" ht="15.9" customHeight="1" x14ac:dyDescent="0.3">
      <c r="B30" s="125"/>
      <c r="C30" s="100" t="s">
        <v>157</v>
      </c>
      <c r="D30" s="104">
        <f>'Analysis Table'!X153</f>
        <v>1718610.2533275734</v>
      </c>
      <c r="E30" s="105">
        <f>'Analysis Table'!X154</f>
        <v>2.2914803377700979E-2</v>
      </c>
      <c r="F30" s="104">
        <f>'Analysis Table'!Z153</f>
        <v>421455.83226016263</v>
      </c>
      <c r="G30" s="105">
        <f>'Analysis Table'!Z154</f>
        <v>5.6194110968021682E-3</v>
      </c>
    </row>
    <row r="31" spans="2:7" ht="15.9" customHeight="1" thickBot="1" x14ac:dyDescent="0.35">
      <c r="B31" s="126"/>
      <c r="C31" s="101" t="s">
        <v>158</v>
      </c>
      <c r="D31" s="111">
        <f>'Analysis Table'!X155</f>
        <v>3241749.5480544288</v>
      </c>
      <c r="E31" s="112">
        <f>'Analysis Table'!X156</f>
        <v>4.3223327307392381E-2</v>
      </c>
      <c r="F31" s="111">
        <f>'Analysis Table'!Z155</f>
        <v>587512.33112346008</v>
      </c>
      <c r="G31" s="112">
        <f>'Analysis Table'!Z156</f>
        <v>7.8334977483128006E-3</v>
      </c>
    </row>
  </sheetData>
  <mergeCells count="4">
    <mergeCell ref="B26:B31"/>
    <mergeCell ref="D3:E3"/>
    <mergeCell ref="F3:G3"/>
    <mergeCell ref="B5:B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Z189"/>
  <sheetViews>
    <sheetView topLeftCell="A4" zoomScale="90" zoomScaleNormal="90" workbookViewId="0">
      <pane xSplit="2" ySplit="8" topLeftCell="N131" activePane="bottomRight" state="frozen"/>
      <selection activeCell="A4" sqref="A4"/>
      <selection pane="topRight" activeCell="E4" sqref="E4"/>
      <selection pane="bottomLeft" activeCell="A12" sqref="A12"/>
      <selection pane="bottomRight" activeCell="V160" sqref="C160:V160"/>
    </sheetView>
  </sheetViews>
  <sheetFormatPr defaultRowHeight="14.4" x14ac:dyDescent="0.3"/>
  <cols>
    <col min="1" max="1" width="5.88671875" customWidth="1"/>
    <col min="2" max="2" width="70.6640625" customWidth="1"/>
    <col min="3" max="19" width="18.6640625" customWidth="1"/>
    <col min="20" max="20" width="12.6640625" bestFit="1" customWidth="1"/>
    <col min="21" max="21" width="16.44140625" bestFit="1" customWidth="1"/>
    <col min="22" max="22" width="16.109375" bestFit="1" customWidth="1"/>
    <col min="24" max="24" width="12.88671875" bestFit="1" customWidth="1"/>
    <col min="26" max="26" width="14" customWidth="1"/>
  </cols>
  <sheetData>
    <row r="3" spans="2:26" ht="15.75" thickBot="1" x14ac:dyDescent="0.3"/>
    <row r="4" spans="2:26" ht="15.75" hidden="1" x14ac:dyDescent="0.25">
      <c r="B4" s="3" t="s">
        <v>26</v>
      </c>
    </row>
    <row r="5" spans="2:26" ht="15" hidden="1" x14ac:dyDescent="0.25"/>
    <row r="6" spans="2:26" ht="15" hidden="1" x14ac:dyDescent="0.25"/>
    <row r="7" spans="2:26" ht="15.75" hidden="1" thickBot="1" x14ac:dyDescent="0.3"/>
    <row r="8" spans="2:26" ht="15.75" thickBot="1" x14ac:dyDescent="0.3">
      <c r="C8" s="135" t="s">
        <v>17</v>
      </c>
      <c r="D8" s="136"/>
      <c r="E8" s="136"/>
      <c r="F8" s="136"/>
      <c r="G8" s="136"/>
      <c r="H8" s="136"/>
      <c r="I8" s="136"/>
      <c r="J8" s="136"/>
      <c r="K8" s="137"/>
      <c r="L8" s="138" t="s">
        <v>19</v>
      </c>
      <c r="M8" s="139"/>
      <c r="N8" s="139"/>
      <c r="O8" s="139"/>
      <c r="P8" s="139"/>
      <c r="Q8" s="139"/>
      <c r="R8" s="139"/>
      <c r="S8" s="140"/>
    </row>
    <row r="9" spans="2:26" ht="15" x14ac:dyDescent="0.25">
      <c r="C9" s="133" t="s">
        <v>8</v>
      </c>
      <c r="D9" s="133"/>
      <c r="E9" s="133"/>
      <c r="F9" s="133"/>
      <c r="G9" s="133"/>
      <c r="H9" s="134" t="s">
        <v>9</v>
      </c>
      <c r="I9" s="134"/>
      <c r="J9" s="134"/>
      <c r="K9" s="134"/>
      <c r="L9" s="133" t="s">
        <v>8</v>
      </c>
      <c r="M9" s="133"/>
      <c r="N9" s="133"/>
      <c r="O9" s="133"/>
      <c r="P9" s="134" t="s">
        <v>9</v>
      </c>
      <c r="Q9" s="134"/>
      <c r="R9" s="134"/>
      <c r="S9" s="134"/>
    </row>
    <row r="10" spans="2:26" ht="15" x14ac:dyDescent="0.25">
      <c r="C10" s="1" t="s">
        <v>22</v>
      </c>
      <c r="D10" s="1" t="s">
        <v>23</v>
      </c>
      <c r="E10" s="1" t="s">
        <v>1</v>
      </c>
      <c r="F10" s="1" t="s">
        <v>4</v>
      </c>
      <c r="G10" s="1" t="s">
        <v>5</v>
      </c>
      <c r="H10" s="2" t="s">
        <v>2</v>
      </c>
      <c r="I10" s="2" t="s">
        <v>1</v>
      </c>
      <c r="J10" s="2" t="s">
        <v>4</v>
      </c>
      <c r="K10" s="2" t="s">
        <v>5</v>
      </c>
      <c r="L10" s="1" t="s">
        <v>2</v>
      </c>
      <c r="M10" s="1" t="s">
        <v>1</v>
      </c>
      <c r="N10" s="1" t="s">
        <v>4</v>
      </c>
      <c r="O10" s="1" t="s">
        <v>5</v>
      </c>
      <c r="P10" s="2" t="s">
        <v>2</v>
      </c>
      <c r="Q10" s="2" t="s">
        <v>1</v>
      </c>
      <c r="R10" s="2" t="s">
        <v>4</v>
      </c>
      <c r="S10" s="13" t="s">
        <v>5</v>
      </c>
      <c r="T10" s="16"/>
      <c r="U10" s="16" t="s">
        <v>28</v>
      </c>
      <c r="V10" s="17" t="s">
        <v>29</v>
      </c>
    </row>
    <row r="11" spans="2:26" ht="129.75" customHeight="1" x14ac:dyDescent="0.25">
      <c r="C11" s="4" t="s">
        <v>20</v>
      </c>
      <c r="D11" s="4" t="s">
        <v>21</v>
      </c>
      <c r="E11" s="4" t="s">
        <v>3</v>
      </c>
      <c r="F11" s="4" t="s">
        <v>7</v>
      </c>
      <c r="G11" s="4" t="s">
        <v>6</v>
      </c>
      <c r="H11" s="5" t="s">
        <v>0</v>
      </c>
      <c r="I11" s="5" t="s">
        <v>3</v>
      </c>
      <c r="J11" s="5" t="s">
        <v>7</v>
      </c>
      <c r="K11" s="5" t="s">
        <v>6</v>
      </c>
      <c r="L11" s="4" t="s">
        <v>0</v>
      </c>
      <c r="M11" s="4" t="s">
        <v>3</v>
      </c>
      <c r="N11" s="4" t="s">
        <v>7</v>
      </c>
      <c r="O11" s="4" t="s">
        <v>6</v>
      </c>
      <c r="P11" s="5" t="s">
        <v>0</v>
      </c>
      <c r="Q11" s="5" t="s">
        <v>3</v>
      </c>
      <c r="R11" s="5" t="s">
        <v>7</v>
      </c>
      <c r="S11" s="14" t="s">
        <v>6</v>
      </c>
      <c r="T11" s="16" t="s">
        <v>18</v>
      </c>
      <c r="U11" s="132" t="s">
        <v>27</v>
      </c>
      <c r="V11" s="132"/>
      <c r="X11" s="27" t="s">
        <v>36</v>
      </c>
      <c r="Z11" s="27" t="s">
        <v>38</v>
      </c>
    </row>
    <row r="12" spans="2:26" ht="15" x14ac:dyDescent="0.25">
      <c r="B12" s="31" t="s">
        <v>37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8">
        <v>2.8819999999999998E-2</v>
      </c>
      <c r="U12" s="18">
        <v>2.3800000000000002E-2</v>
      </c>
      <c r="V12" s="18">
        <v>1.38E-2</v>
      </c>
    </row>
    <row r="13" spans="2:26" ht="15" x14ac:dyDescent="0.25">
      <c r="B13" s="31" t="s">
        <v>10</v>
      </c>
      <c r="C13" s="6">
        <v>0.02</v>
      </c>
      <c r="D13" s="6">
        <v>0.01</v>
      </c>
      <c r="E13" s="6">
        <v>0.01</v>
      </c>
      <c r="F13" s="6">
        <v>0.01</v>
      </c>
      <c r="G13" s="6">
        <v>0.01</v>
      </c>
      <c r="H13" s="6">
        <v>-0.03</v>
      </c>
      <c r="I13" s="6">
        <v>-0.03</v>
      </c>
      <c r="J13" s="6">
        <v>-0.03</v>
      </c>
      <c r="K13" s="6">
        <v>-0.03</v>
      </c>
      <c r="L13" s="11">
        <v>0.03</v>
      </c>
      <c r="M13" s="11">
        <v>0.03</v>
      </c>
      <c r="N13" s="6">
        <v>0.03</v>
      </c>
      <c r="O13" s="6">
        <v>0.03</v>
      </c>
      <c r="P13" s="6">
        <v>-0.03</v>
      </c>
      <c r="Q13" s="6">
        <v>-0.03</v>
      </c>
      <c r="R13" s="6">
        <v>-0.03</v>
      </c>
      <c r="S13" s="6">
        <v>-0.03</v>
      </c>
      <c r="T13" s="19"/>
      <c r="U13" s="19"/>
      <c r="V13" s="19"/>
    </row>
    <row r="14" spans="2:26" ht="15" x14ac:dyDescent="0.25">
      <c r="B14" s="31" t="s">
        <v>12</v>
      </c>
      <c r="C14" s="6">
        <v>0.01</v>
      </c>
      <c r="D14" s="6">
        <v>0.01</v>
      </c>
      <c r="E14" s="6">
        <v>0.01</v>
      </c>
      <c r="F14" s="6">
        <v>-0.02</v>
      </c>
      <c r="G14" s="6">
        <v>-0.03</v>
      </c>
      <c r="H14" s="6">
        <v>0.01</v>
      </c>
      <c r="I14" s="6">
        <v>0.01</v>
      </c>
      <c r="J14" s="6">
        <v>-0.02</v>
      </c>
      <c r="K14" s="6">
        <v>-0.03</v>
      </c>
      <c r="L14" s="11">
        <v>0.01</v>
      </c>
      <c r="M14" s="11">
        <v>0.01</v>
      </c>
      <c r="N14" s="6">
        <v>-0.01</v>
      </c>
      <c r="O14" s="6">
        <v>-0.03</v>
      </c>
      <c r="P14" s="6">
        <v>0.01</v>
      </c>
      <c r="Q14" s="6">
        <v>0.01</v>
      </c>
      <c r="R14" s="6">
        <v>-0.01</v>
      </c>
      <c r="S14" s="6">
        <v>-0.03</v>
      </c>
      <c r="T14" s="19"/>
      <c r="U14" s="19"/>
      <c r="V14" s="19"/>
    </row>
    <row r="15" spans="2:26" ht="15" x14ac:dyDescent="0.25">
      <c r="B15" s="31" t="s">
        <v>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-0.03</v>
      </c>
      <c r="I15" s="6">
        <v>-0.03</v>
      </c>
      <c r="J15" s="6">
        <v>-0.03</v>
      </c>
      <c r="K15" s="6">
        <v>-0.03</v>
      </c>
      <c r="L15" s="11">
        <v>0</v>
      </c>
      <c r="M15" s="11">
        <v>0</v>
      </c>
      <c r="N15" s="6">
        <v>0</v>
      </c>
      <c r="O15" s="6">
        <v>0</v>
      </c>
      <c r="P15" s="6">
        <v>-0.03</v>
      </c>
      <c r="Q15" s="6">
        <v>-0.03</v>
      </c>
      <c r="R15" s="6">
        <v>-0.03</v>
      </c>
      <c r="S15" s="6">
        <v>-0.03</v>
      </c>
      <c r="T15" s="19"/>
      <c r="U15" s="19"/>
      <c r="V15" s="19"/>
    </row>
    <row r="16" spans="2:26" ht="15" x14ac:dyDescent="0.25">
      <c r="B16" s="31" t="s">
        <v>13</v>
      </c>
      <c r="C16" s="6">
        <v>0</v>
      </c>
      <c r="D16" s="6">
        <v>0</v>
      </c>
      <c r="E16" s="6">
        <v>0</v>
      </c>
      <c r="F16" s="6">
        <v>-0.02</v>
      </c>
      <c r="G16" s="6">
        <v>-0.03</v>
      </c>
      <c r="H16" s="6">
        <v>0</v>
      </c>
      <c r="I16" s="6">
        <v>0</v>
      </c>
      <c r="J16" s="6">
        <v>-0.02</v>
      </c>
      <c r="K16" s="6">
        <v>-0.03</v>
      </c>
      <c r="L16" s="11">
        <v>0</v>
      </c>
      <c r="M16" s="11">
        <v>0</v>
      </c>
      <c r="N16" s="6">
        <v>-0.01</v>
      </c>
      <c r="O16" s="6">
        <v>-0.03</v>
      </c>
      <c r="P16" s="6">
        <v>0</v>
      </c>
      <c r="Q16" s="6">
        <v>0</v>
      </c>
      <c r="R16" s="6">
        <v>-0.01</v>
      </c>
      <c r="S16" s="6">
        <v>-0.03</v>
      </c>
      <c r="T16" s="19"/>
      <c r="U16" s="19"/>
      <c r="V16" s="19"/>
    </row>
    <row r="19" spans="2:24" s="37" customFormat="1" ht="18.75" x14ac:dyDescent="0.3">
      <c r="B19" s="44" t="s">
        <v>64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X19" s="39"/>
    </row>
    <row r="20" spans="2:24" s="37" customFormat="1" ht="15" x14ac:dyDescent="0.25">
      <c r="B20" s="29" t="s">
        <v>52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X20" s="39"/>
    </row>
    <row r="21" spans="2:24" s="37" customFormat="1" ht="15" x14ac:dyDescent="0.25">
      <c r="B21" s="29" t="s">
        <v>53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X21" s="39"/>
    </row>
    <row r="22" spans="2:24" s="37" customFormat="1" ht="15" x14ac:dyDescent="0.25">
      <c r="B22" s="29"/>
      <c r="C22" s="38"/>
      <c r="D22" s="38"/>
      <c r="E22" s="38"/>
      <c r="F22" s="38"/>
      <c r="G22" s="38"/>
      <c r="H22" s="38"/>
      <c r="I22" s="38"/>
      <c r="J22" s="38"/>
      <c r="K22" s="38"/>
      <c r="L22" s="39"/>
      <c r="M22" s="39"/>
      <c r="N22" s="39"/>
      <c r="O22" s="39"/>
      <c r="P22" s="39"/>
      <c r="Q22" s="39"/>
      <c r="R22" s="39"/>
      <c r="S22" s="39"/>
      <c r="T22" s="38"/>
      <c r="U22" s="38"/>
      <c r="V22" s="38"/>
      <c r="X22" s="39"/>
    </row>
    <row r="23" spans="2:24" s="37" customFormat="1" ht="15" x14ac:dyDescent="0.25">
      <c r="B23" s="29" t="s">
        <v>54</v>
      </c>
      <c r="C23" s="25">
        <f>+Rates!E7</f>
        <v>0.15417</v>
      </c>
      <c r="D23" s="6">
        <f>+C23</f>
        <v>0.15417</v>
      </c>
      <c r="E23" s="6">
        <f t="shared" ref="E23:V25" si="0">+D23</f>
        <v>0.15417</v>
      </c>
      <c r="F23" s="6">
        <f t="shared" si="0"/>
        <v>0.15417</v>
      </c>
      <c r="G23" s="6">
        <f t="shared" si="0"/>
        <v>0.15417</v>
      </c>
      <c r="H23" s="6">
        <f t="shared" si="0"/>
        <v>0.15417</v>
      </c>
      <c r="I23" s="6">
        <f t="shared" si="0"/>
        <v>0.15417</v>
      </c>
      <c r="J23" s="6">
        <f t="shared" si="0"/>
        <v>0.15417</v>
      </c>
      <c r="K23" s="6">
        <f t="shared" si="0"/>
        <v>0.15417</v>
      </c>
      <c r="L23" s="6">
        <f t="shared" si="0"/>
        <v>0.15417</v>
      </c>
      <c r="M23" s="6">
        <f t="shared" si="0"/>
        <v>0.15417</v>
      </c>
      <c r="N23" s="6">
        <f t="shared" si="0"/>
        <v>0.15417</v>
      </c>
      <c r="O23" s="6">
        <f t="shared" si="0"/>
        <v>0.15417</v>
      </c>
      <c r="P23" s="6">
        <f t="shared" si="0"/>
        <v>0.15417</v>
      </c>
      <c r="Q23" s="6">
        <f t="shared" si="0"/>
        <v>0.15417</v>
      </c>
      <c r="R23" s="6">
        <f t="shared" si="0"/>
        <v>0.15417</v>
      </c>
      <c r="S23" s="6">
        <f t="shared" si="0"/>
        <v>0.15417</v>
      </c>
      <c r="T23" s="6">
        <f t="shared" si="0"/>
        <v>0.15417</v>
      </c>
      <c r="U23" s="6">
        <f t="shared" si="0"/>
        <v>0.15417</v>
      </c>
      <c r="V23" s="6">
        <f t="shared" si="0"/>
        <v>0.15417</v>
      </c>
      <c r="X23" s="39"/>
    </row>
    <row r="24" spans="2:24" s="37" customFormat="1" ht="15" x14ac:dyDescent="0.25">
      <c r="B24" s="29" t="s">
        <v>55</v>
      </c>
      <c r="C24" s="25">
        <f>+Rates!E8</f>
        <v>0.1603368</v>
      </c>
      <c r="D24" s="6">
        <f t="shared" ref="D24:S25" si="1">+C24</f>
        <v>0.1603368</v>
      </c>
      <c r="E24" s="6">
        <f t="shared" si="1"/>
        <v>0.1603368</v>
      </c>
      <c r="F24" s="6">
        <f t="shared" si="1"/>
        <v>0.1603368</v>
      </c>
      <c r="G24" s="6">
        <f t="shared" si="1"/>
        <v>0.1603368</v>
      </c>
      <c r="H24" s="6">
        <f t="shared" si="1"/>
        <v>0.1603368</v>
      </c>
      <c r="I24" s="6">
        <f t="shared" si="1"/>
        <v>0.1603368</v>
      </c>
      <c r="J24" s="6">
        <f t="shared" si="1"/>
        <v>0.1603368</v>
      </c>
      <c r="K24" s="6">
        <f t="shared" si="1"/>
        <v>0.1603368</v>
      </c>
      <c r="L24" s="6">
        <f t="shared" si="1"/>
        <v>0.1603368</v>
      </c>
      <c r="M24" s="6">
        <f t="shared" si="1"/>
        <v>0.1603368</v>
      </c>
      <c r="N24" s="6">
        <f t="shared" si="1"/>
        <v>0.1603368</v>
      </c>
      <c r="O24" s="6">
        <f t="shared" si="1"/>
        <v>0.1603368</v>
      </c>
      <c r="P24" s="6">
        <f t="shared" si="1"/>
        <v>0.1603368</v>
      </c>
      <c r="Q24" s="6">
        <f t="shared" si="1"/>
        <v>0.1603368</v>
      </c>
      <c r="R24" s="6">
        <f t="shared" si="1"/>
        <v>0.1603368</v>
      </c>
      <c r="S24" s="6">
        <f t="shared" si="1"/>
        <v>0.1603368</v>
      </c>
      <c r="T24" s="6">
        <f t="shared" si="0"/>
        <v>0.1603368</v>
      </c>
      <c r="U24" s="6">
        <f t="shared" si="0"/>
        <v>0.1603368</v>
      </c>
      <c r="V24" s="6">
        <f t="shared" si="0"/>
        <v>0.1603368</v>
      </c>
      <c r="X24" s="39"/>
    </row>
    <row r="25" spans="2:24" s="37" customFormat="1" ht="15" x14ac:dyDescent="0.25">
      <c r="B25" s="29" t="s">
        <v>56</v>
      </c>
      <c r="C25" s="25">
        <f>+Rates!E29</f>
        <v>0.18547329507055751</v>
      </c>
      <c r="D25" s="6">
        <f t="shared" si="1"/>
        <v>0.18547329507055751</v>
      </c>
      <c r="E25" s="6">
        <f t="shared" si="0"/>
        <v>0.18547329507055751</v>
      </c>
      <c r="F25" s="6">
        <f t="shared" si="0"/>
        <v>0.18547329507055751</v>
      </c>
      <c r="G25" s="6">
        <f t="shared" si="0"/>
        <v>0.18547329507055751</v>
      </c>
      <c r="H25" s="6">
        <f t="shared" si="0"/>
        <v>0.18547329507055751</v>
      </c>
      <c r="I25" s="6">
        <f t="shared" si="0"/>
        <v>0.18547329507055751</v>
      </c>
      <c r="J25" s="6">
        <f t="shared" si="0"/>
        <v>0.18547329507055751</v>
      </c>
      <c r="K25" s="6">
        <f t="shared" si="0"/>
        <v>0.18547329507055751</v>
      </c>
      <c r="L25" s="6">
        <f t="shared" si="0"/>
        <v>0.18547329507055751</v>
      </c>
      <c r="M25" s="6">
        <f t="shared" si="0"/>
        <v>0.18547329507055751</v>
      </c>
      <c r="N25" s="6">
        <f t="shared" si="0"/>
        <v>0.18547329507055751</v>
      </c>
      <c r="O25" s="6">
        <f t="shared" si="0"/>
        <v>0.18547329507055751</v>
      </c>
      <c r="P25" s="6">
        <f t="shared" si="0"/>
        <v>0.18547329507055751</v>
      </c>
      <c r="Q25" s="6">
        <f t="shared" si="0"/>
        <v>0.18547329507055751</v>
      </c>
      <c r="R25" s="6">
        <f t="shared" si="0"/>
        <v>0.18547329507055751</v>
      </c>
      <c r="S25" s="6">
        <f t="shared" si="0"/>
        <v>0.18547329507055751</v>
      </c>
      <c r="T25" s="6">
        <f t="shared" si="0"/>
        <v>0.18547329507055751</v>
      </c>
      <c r="U25" s="6">
        <f t="shared" si="0"/>
        <v>0.18547329507055751</v>
      </c>
      <c r="V25" s="6">
        <f t="shared" si="0"/>
        <v>0.18547329507055751</v>
      </c>
      <c r="X25" s="39"/>
    </row>
    <row r="26" spans="2:24" s="37" customFormat="1" ht="15" x14ac:dyDescent="0.25">
      <c r="B26" s="29"/>
      <c r="C26" s="38"/>
      <c r="D26" s="38"/>
      <c r="E26" s="38"/>
      <c r="F26" s="38"/>
      <c r="G26" s="38"/>
      <c r="H26" s="38"/>
      <c r="I26" s="38"/>
      <c r="J26" s="38"/>
      <c r="K26" s="38"/>
      <c r="L26" s="39"/>
      <c r="M26" s="39"/>
      <c r="N26" s="39"/>
      <c r="O26" s="39"/>
      <c r="P26" s="39"/>
      <c r="Q26" s="39"/>
      <c r="R26" s="39"/>
      <c r="S26" s="39"/>
      <c r="T26" s="38"/>
      <c r="U26" s="38"/>
      <c r="V26" s="38"/>
      <c r="X26" s="39"/>
    </row>
    <row r="27" spans="2:24" s="37" customFormat="1" ht="15" x14ac:dyDescent="0.25">
      <c r="B27" s="29" t="s">
        <v>57</v>
      </c>
      <c r="C27" s="25">
        <f>+Rates!F7</f>
        <v>0.1762</v>
      </c>
      <c r="D27" s="6">
        <f>+C27</f>
        <v>0.1762</v>
      </c>
      <c r="E27" s="6">
        <f t="shared" ref="E27:V29" si="2">+D27</f>
        <v>0.1762</v>
      </c>
      <c r="F27" s="6">
        <f t="shared" si="2"/>
        <v>0.1762</v>
      </c>
      <c r="G27" s="6">
        <f t="shared" si="2"/>
        <v>0.1762</v>
      </c>
      <c r="H27" s="6">
        <f t="shared" si="2"/>
        <v>0.1762</v>
      </c>
      <c r="I27" s="6">
        <f t="shared" si="2"/>
        <v>0.1762</v>
      </c>
      <c r="J27" s="6">
        <f t="shared" si="2"/>
        <v>0.1762</v>
      </c>
      <c r="K27" s="6">
        <f t="shared" si="2"/>
        <v>0.1762</v>
      </c>
      <c r="L27" s="6">
        <f t="shared" si="2"/>
        <v>0.1762</v>
      </c>
      <c r="M27" s="6">
        <f t="shared" si="2"/>
        <v>0.1762</v>
      </c>
      <c r="N27" s="6">
        <f t="shared" si="2"/>
        <v>0.1762</v>
      </c>
      <c r="O27" s="6">
        <f t="shared" si="2"/>
        <v>0.1762</v>
      </c>
      <c r="P27" s="6">
        <f t="shared" si="2"/>
        <v>0.1762</v>
      </c>
      <c r="Q27" s="6">
        <f t="shared" si="2"/>
        <v>0.1762</v>
      </c>
      <c r="R27" s="6">
        <f t="shared" si="2"/>
        <v>0.1762</v>
      </c>
      <c r="S27" s="6">
        <f t="shared" si="2"/>
        <v>0.1762</v>
      </c>
      <c r="T27" s="6">
        <f t="shared" si="2"/>
        <v>0.1762</v>
      </c>
      <c r="U27" s="6">
        <f t="shared" si="2"/>
        <v>0.1762</v>
      </c>
      <c r="V27" s="6">
        <f t="shared" si="2"/>
        <v>0.1762</v>
      </c>
      <c r="X27" s="39"/>
    </row>
    <row r="28" spans="2:24" s="37" customFormat="1" ht="15" x14ac:dyDescent="0.25">
      <c r="B28" s="29" t="s">
        <v>58</v>
      </c>
      <c r="C28" s="25">
        <f>+Rates!F8</f>
        <v>0.17796200000000001</v>
      </c>
      <c r="D28" s="6">
        <f t="shared" ref="D28:S29" si="3">+C28</f>
        <v>0.17796200000000001</v>
      </c>
      <c r="E28" s="6">
        <f t="shared" si="3"/>
        <v>0.17796200000000001</v>
      </c>
      <c r="F28" s="6">
        <f t="shared" si="3"/>
        <v>0.17796200000000001</v>
      </c>
      <c r="G28" s="6">
        <f t="shared" si="3"/>
        <v>0.17796200000000001</v>
      </c>
      <c r="H28" s="6">
        <f t="shared" si="3"/>
        <v>0.17796200000000001</v>
      </c>
      <c r="I28" s="6">
        <f t="shared" si="3"/>
        <v>0.17796200000000001</v>
      </c>
      <c r="J28" s="6">
        <f t="shared" si="3"/>
        <v>0.17796200000000001</v>
      </c>
      <c r="K28" s="6">
        <f t="shared" si="3"/>
        <v>0.17796200000000001</v>
      </c>
      <c r="L28" s="6">
        <f t="shared" si="3"/>
        <v>0.17796200000000001</v>
      </c>
      <c r="M28" s="6">
        <f t="shared" si="3"/>
        <v>0.17796200000000001</v>
      </c>
      <c r="N28" s="6">
        <f t="shared" si="3"/>
        <v>0.17796200000000001</v>
      </c>
      <c r="O28" s="6">
        <f t="shared" si="3"/>
        <v>0.17796200000000001</v>
      </c>
      <c r="P28" s="6">
        <f t="shared" si="3"/>
        <v>0.17796200000000001</v>
      </c>
      <c r="Q28" s="6">
        <f t="shared" si="3"/>
        <v>0.17796200000000001</v>
      </c>
      <c r="R28" s="6">
        <f t="shared" si="3"/>
        <v>0.17796200000000001</v>
      </c>
      <c r="S28" s="6">
        <f t="shared" si="3"/>
        <v>0.17796200000000001</v>
      </c>
      <c r="T28" s="6">
        <f t="shared" si="2"/>
        <v>0.17796200000000001</v>
      </c>
      <c r="U28" s="6">
        <f t="shared" si="2"/>
        <v>0.17796200000000001</v>
      </c>
      <c r="V28" s="6">
        <f t="shared" si="2"/>
        <v>0.17796200000000001</v>
      </c>
      <c r="X28" s="39"/>
    </row>
    <row r="29" spans="2:24" s="37" customFormat="1" ht="15" x14ac:dyDescent="0.25">
      <c r="B29" s="29" t="s">
        <v>59</v>
      </c>
      <c r="C29" s="25">
        <f>+Rates!F29</f>
        <v>0.19224961265954743</v>
      </c>
      <c r="D29" s="6">
        <f t="shared" si="3"/>
        <v>0.19224961265954743</v>
      </c>
      <c r="E29" s="6">
        <f t="shared" si="2"/>
        <v>0.19224961265954743</v>
      </c>
      <c r="F29" s="6">
        <f t="shared" si="2"/>
        <v>0.19224961265954743</v>
      </c>
      <c r="G29" s="6">
        <f t="shared" si="2"/>
        <v>0.19224961265954743</v>
      </c>
      <c r="H29" s="6">
        <f t="shared" si="2"/>
        <v>0.19224961265954743</v>
      </c>
      <c r="I29" s="6">
        <f t="shared" si="2"/>
        <v>0.19224961265954743</v>
      </c>
      <c r="J29" s="6">
        <f t="shared" si="2"/>
        <v>0.19224961265954743</v>
      </c>
      <c r="K29" s="6">
        <f t="shared" si="2"/>
        <v>0.19224961265954743</v>
      </c>
      <c r="L29" s="6">
        <f t="shared" si="2"/>
        <v>0.19224961265954743</v>
      </c>
      <c r="M29" s="6">
        <f t="shared" si="2"/>
        <v>0.19224961265954743</v>
      </c>
      <c r="N29" s="6">
        <f t="shared" si="2"/>
        <v>0.19224961265954743</v>
      </c>
      <c r="O29" s="6">
        <f t="shared" si="2"/>
        <v>0.19224961265954743</v>
      </c>
      <c r="P29" s="6">
        <f t="shared" si="2"/>
        <v>0.19224961265954743</v>
      </c>
      <c r="Q29" s="6">
        <f t="shared" si="2"/>
        <v>0.19224961265954743</v>
      </c>
      <c r="R29" s="6">
        <f t="shared" si="2"/>
        <v>0.19224961265954743</v>
      </c>
      <c r="S29" s="6">
        <f t="shared" si="2"/>
        <v>0.19224961265954743</v>
      </c>
      <c r="T29" s="6">
        <f t="shared" si="2"/>
        <v>0.19224961265954743</v>
      </c>
      <c r="U29" s="6">
        <f t="shared" si="2"/>
        <v>0.19224961265954743</v>
      </c>
      <c r="V29" s="6">
        <f t="shared" si="2"/>
        <v>0.19224961265954743</v>
      </c>
      <c r="X29" s="39"/>
    </row>
    <row r="30" spans="2:24" s="37" customFormat="1" ht="15" x14ac:dyDescent="0.25">
      <c r="B30" s="29"/>
      <c r="C30" s="38"/>
      <c r="D30" s="38"/>
      <c r="E30" s="38"/>
      <c r="F30" s="38"/>
      <c r="G30" s="38"/>
      <c r="H30" s="38"/>
      <c r="I30" s="38"/>
      <c r="J30" s="38"/>
      <c r="K30" s="38"/>
      <c r="L30" s="39"/>
      <c r="M30" s="39"/>
      <c r="N30" s="39"/>
      <c r="O30" s="39"/>
      <c r="P30" s="39"/>
      <c r="Q30" s="39"/>
      <c r="R30" s="39"/>
      <c r="S30" s="39"/>
      <c r="T30" s="38"/>
      <c r="U30" s="38"/>
      <c r="V30" s="38"/>
      <c r="X30" s="39"/>
    </row>
    <row r="31" spans="2:24" s="37" customFormat="1" ht="15" x14ac:dyDescent="0.25">
      <c r="B31" s="29" t="s">
        <v>60</v>
      </c>
      <c r="C31" s="25">
        <f>+Rates!H7</f>
        <v>0.15840000000000001</v>
      </c>
      <c r="D31" s="6">
        <f>+C31</f>
        <v>0.15840000000000001</v>
      </c>
      <c r="E31" s="6">
        <f t="shared" ref="E31:V33" si="4">+D31</f>
        <v>0.15840000000000001</v>
      </c>
      <c r="F31" s="6">
        <f t="shared" si="4"/>
        <v>0.15840000000000001</v>
      </c>
      <c r="G31" s="6">
        <f t="shared" si="4"/>
        <v>0.15840000000000001</v>
      </c>
      <c r="H31" s="6">
        <f t="shared" si="4"/>
        <v>0.15840000000000001</v>
      </c>
      <c r="I31" s="6">
        <f t="shared" si="4"/>
        <v>0.15840000000000001</v>
      </c>
      <c r="J31" s="6">
        <f t="shared" si="4"/>
        <v>0.15840000000000001</v>
      </c>
      <c r="K31" s="6">
        <f t="shared" si="4"/>
        <v>0.15840000000000001</v>
      </c>
      <c r="L31" s="6">
        <f t="shared" si="4"/>
        <v>0.15840000000000001</v>
      </c>
      <c r="M31" s="6">
        <f t="shared" si="4"/>
        <v>0.15840000000000001</v>
      </c>
      <c r="N31" s="6">
        <f t="shared" si="4"/>
        <v>0.15840000000000001</v>
      </c>
      <c r="O31" s="6">
        <f t="shared" si="4"/>
        <v>0.15840000000000001</v>
      </c>
      <c r="P31" s="6">
        <f t="shared" si="4"/>
        <v>0.15840000000000001</v>
      </c>
      <c r="Q31" s="6">
        <f t="shared" si="4"/>
        <v>0.15840000000000001</v>
      </c>
      <c r="R31" s="6">
        <f t="shared" si="4"/>
        <v>0.15840000000000001</v>
      </c>
      <c r="S31" s="6">
        <f t="shared" si="4"/>
        <v>0.15840000000000001</v>
      </c>
      <c r="T31" s="6">
        <f t="shared" si="4"/>
        <v>0.15840000000000001</v>
      </c>
      <c r="U31" s="6">
        <f t="shared" si="4"/>
        <v>0.15840000000000001</v>
      </c>
      <c r="V31" s="6">
        <f t="shared" si="4"/>
        <v>0.15840000000000001</v>
      </c>
      <c r="X31" s="39"/>
    </row>
    <row r="32" spans="2:24" s="37" customFormat="1" ht="15" x14ac:dyDescent="0.25">
      <c r="B32" s="29" t="s">
        <v>61</v>
      </c>
      <c r="C32" s="25">
        <f>+Rates!H8</f>
        <v>0.15998400000000002</v>
      </c>
      <c r="D32" s="6">
        <f t="shared" ref="D32:S33" si="5">+C32</f>
        <v>0.15998400000000002</v>
      </c>
      <c r="E32" s="6">
        <f t="shared" si="5"/>
        <v>0.15998400000000002</v>
      </c>
      <c r="F32" s="6">
        <f t="shared" si="5"/>
        <v>0.15998400000000002</v>
      </c>
      <c r="G32" s="6">
        <f t="shared" si="5"/>
        <v>0.15998400000000002</v>
      </c>
      <c r="H32" s="6">
        <f t="shared" si="5"/>
        <v>0.15998400000000002</v>
      </c>
      <c r="I32" s="6">
        <f t="shared" si="5"/>
        <v>0.15998400000000002</v>
      </c>
      <c r="J32" s="6">
        <f t="shared" si="5"/>
        <v>0.15998400000000002</v>
      </c>
      <c r="K32" s="6">
        <f t="shared" si="5"/>
        <v>0.15998400000000002</v>
      </c>
      <c r="L32" s="6">
        <f t="shared" si="5"/>
        <v>0.15998400000000002</v>
      </c>
      <c r="M32" s="6">
        <f t="shared" si="5"/>
        <v>0.15998400000000002</v>
      </c>
      <c r="N32" s="6">
        <f t="shared" si="5"/>
        <v>0.15998400000000002</v>
      </c>
      <c r="O32" s="6">
        <f t="shared" si="5"/>
        <v>0.15998400000000002</v>
      </c>
      <c r="P32" s="6">
        <f t="shared" si="5"/>
        <v>0.15998400000000002</v>
      </c>
      <c r="Q32" s="6">
        <f t="shared" si="5"/>
        <v>0.15998400000000002</v>
      </c>
      <c r="R32" s="6">
        <f t="shared" si="5"/>
        <v>0.15998400000000002</v>
      </c>
      <c r="S32" s="6">
        <f t="shared" si="5"/>
        <v>0.15998400000000002</v>
      </c>
      <c r="T32" s="6">
        <f t="shared" si="4"/>
        <v>0.15998400000000002</v>
      </c>
      <c r="U32" s="6">
        <f t="shared" si="4"/>
        <v>0.15998400000000002</v>
      </c>
      <c r="V32" s="6">
        <f t="shared" si="4"/>
        <v>0.15998400000000002</v>
      </c>
      <c r="X32" s="39"/>
    </row>
    <row r="33" spans="2:26" s="37" customFormat="1" ht="15" x14ac:dyDescent="0.25">
      <c r="B33" s="29" t="s">
        <v>62</v>
      </c>
      <c r="C33" s="48">
        <f>+Rates!H29</f>
        <v>0.17282825564853752</v>
      </c>
      <c r="D33" s="45">
        <f t="shared" si="5"/>
        <v>0.17282825564853752</v>
      </c>
      <c r="E33" s="45">
        <f t="shared" si="4"/>
        <v>0.17282825564853752</v>
      </c>
      <c r="F33" s="45">
        <f t="shared" si="4"/>
        <v>0.17282825564853752</v>
      </c>
      <c r="G33" s="45">
        <f t="shared" si="4"/>
        <v>0.17282825564853752</v>
      </c>
      <c r="H33" s="45">
        <f t="shared" si="4"/>
        <v>0.17282825564853752</v>
      </c>
      <c r="I33" s="45">
        <f t="shared" si="4"/>
        <v>0.17282825564853752</v>
      </c>
      <c r="J33" s="45">
        <f t="shared" si="4"/>
        <v>0.17282825564853752</v>
      </c>
      <c r="K33" s="45">
        <f t="shared" si="4"/>
        <v>0.17282825564853752</v>
      </c>
      <c r="L33" s="6">
        <f t="shared" si="4"/>
        <v>0.17282825564853752</v>
      </c>
      <c r="M33" s="6">
        <f t="shared" si="4"/>
        <v>0.17282825564853752</v>
      </c>
      <c r="N33" s="6">
        <f t="shared" si="4"/>
        <v>0.17282825564853752</v>
      </c>
      <c r="O33" s="6">
        <f t="shared" si="4"/>
        <v>0.17282825564853752</v>
      </c>
      <c r="P33" s="6">
        <f t="shared" si="4"/>
        <v>0.17282825564853752</v>
      </c>
      <c r="Q33" s="6">
        <f t="shared" si="4"/>
        <v>0.17282825564853752</v>
      </c>
      <c r="R33" s="6">
        <f t="shared" si="4"/>
        <v>0.17282825564853752</v>
      </c>
      <c r="S33" s="6">
        <f t="shared" si="4"/>
        <v>0.17282825564853752</v>
      </c>
      <c r="T33" s="6">
        <f t="shared" si="4"/>
        <v>0.17282825564853752</v>
      </c>
      <c r="U33" s="6">
        <f t="shared" si="4"/>
        <v>0.17282825564853752</v>
      </c>
      <c r="V33" s="6">
        <f t="shared" si="4"/>
        <v>0.17282825564853752</v>
      </c>
      <c r="X33" s="39"/>
    </row>
    <row r="34" spans="2:26" ht="15" x14ac:dyDescent="0.25">
      <c r="B34" s="12"/>
      <c r="C34" s="49"/>
      <c r="D34" s="49"/>
      <c r="E34" s="49"/>
      <c r="F34" s="49"/>
      <c r="G34" s="49"/>
      <c r="H34" s="49"/>
      <c r="I34" s="49"/>
      <c r="J34" s="49"/>
      <c r="K34" s="49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2:26" ht="15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2:26" ht="18.75" x14ac:dyDescent="0.3">
      <c r="B36" s="50" t="s">
        <v>63</v>
      </c>
      <c r="C36" s="51"/>
      <c r="D36" s="51"/>
      <c r="E36" s="51"/>
      <c r="F36" s="51"/>
      <c r="G36" s="51"/>
      <c r="H36" s="51"/>
      <c r="I36" s="51"/>
      <c r="J36" s="51"/>
      <c r="K36" s="51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2:26" ht="15" x14ac:dyDescent="0.25">
      <c r="B37" s="30" t="s">
        <v>24</v>
      </c>
      <c r="C37" s="46">
        <v>2166.3000000000002</v>
      </c>
      <c r="D37" s="46">
        <v>111.09</v>
      </c>
      <c r="E37" s="46">
        <v>159.6</v>
      </c>
      <c r="F37" s="46">
        <v>0</v>
      </c>
      <c r="G37" s="46">
        <v>0</v>
      </c>
      <c r="H37" s="46">
        <v>20.2</v>
      </c>
      <c r="I37" s="46">
        <v>67.599999999999994</v>
      </c>
      <c r="J37" s="46">
        <v>0</v>
      </c>
      <c r="K37" s="46">
        <v>0</v>
      </c>
      <c r="L37" s="26">
        <v>3369.45</v>
      </c>
      <c r="M37" s="26">
        <v>623.79</v>
      </c>
      <c r="N37" s="26">
        <v>996</v>
      </c>
      <c r="O37" s="26">
        <v>0</v>
      </c>
      <c r="P37" s="26">
        <v>30.33</v>
      </c>
      <c r="Q37" s="26">
        <v>0</v>
      </c>
      <c r="R37" s="26">
        <v>0</v>
      </c>
      <c r="S37" s="26">
        <v>0</v>
      </c>
      <c r="T37" s="26">
        <v>3372.59</v>
      </c>
      <c r="U37" s="26">
        <v>2281.1799999999998</v>
      </c>
      <c r="V37" s="26">
        <v>4152.28</v>
      </c>
      <c r="X37" s="28">
        <f>SUM(C37:V37)</f>
        <v>17350.41</v>
      </c>
      <c r="Z37" s="69">
        <f>SUM(C37:K37)</f>
        <v>2524.79</v>
      </c>
    </row>
    <row r="38" spans="2:26" ht="15" x14ac:dyDescent="0.25">
      <c r="B38" s="30" t="s">
        <v>25</v>
      </c>
      <c r="C38" s="26">
        <v>851.3</v>
      </c>
      <c r="D38" s="26">
        <v>285.69</v>
      </c>
      <c r="E38" s="26">
        <v>570.39</v>
      </c>
      <c r="F38" s="26">
        <v>360</v>
      </c>
      <c r="G38" s="26">
        <v>0</v>
      </c>
      <c r="H38" s="26">
        <v>35.200000000000003</v>
      </c>
      <c r="I38" s="26">
        <v>94</v>
      </c>
      <c r="J38" s="26">
        <v>0</v>
      </c>
      <c r="K38" s="26">
        <v>0</v>
      </c>
      <c r="L38" s="26">
        <v>478.59</v>
      </c>
      <c r="M38" s="26">
        <v>112</v>
      </c>
      <c r="N38" s="26">
        <v>785.9</v>
      </c>
      <c r="O38" s="26">
        <v>0</v>
      </c>
      <c r="P38" s="26">
        <v>25.16</v>
      </c>
      <c r="Q38" s="26">
        <v>100</v>
      </c>
      <c r="R38" s="26">
        <v>2999</v>
      </c>
      <c r="S38" s="26">
        <v>0</v>
      </c>
      <c r="T38" s="26">
        <v>0</v>
      </c>
      <c r="U38" s="26">
        <v>0</v>
      </c>
      <c r="V38" s="26">
        <v>0</v>
      </c>
      <c r="X38" s="28">
        <f>SUM(C38:V38)</f>
        <v>6697.23</v>
      </c>
      <c r="Z38" s="69">
        <f>SUM(C38:K38)</f>
        <v>2196.58</v>
      </c>
    </row>
    <row r="39" spans="2:26" ht="15" x14ac:dyDescent="0.25"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9"/>
      <c r="M39" s="59"/>
      <c r="N39" s="59"/>
      <c r="O39" s="59"/>
      <c r="P39" s="59"/>
      <c r="Q39" s="59"/>
      <c r="R39" s="59"/>
      <c r="S39" s="59"/>
      <c r="T39" s="55"/>
      <c r="U39" s="55"/>
      <c r="V39" s="70"/>
      <c r="W39" s="66"/>
      <c r="X39" s="71"/>
    </row>
    <row r="40" spans="2:26" ht="15" x14ac:dyDescent="0.25">
      <c r="B40" s="30" t="s">
        <v>72</v>
      </c>
      <c r="C40" s="113">
        <v>0.1275</v>
      </c>
      <c r="D40" s="114">
        <f t="shared" ref="D40:I40" si="6">+C40</f>
        <v>0.1275</v>
      </c>
      <c r="E40" s="114">
        <f t="shared" si="6"/>
        <v>0.1275</v>
      </c>
      <c r="F40" s="114">
        <f t="shared" si="6"/>
        <v>0.1275</v>
      </c>
      <c r="G40" s="114">
        <f t="shared" si="6"/>
        <v>0.1275</v>
      </c>
      <c r="H40" s="114">
        <f t="shared" si="6"/>
        <v>0.1275</v>
      </c>
      <c r="I40" s="114">
        <f t="shared" si="6"/>
        <v>0.1275</v>
      </c>
      <c r="J40" s="114">
        <f>+I40</f>
        <v>0.1275</v>
      </c>
      <c r="K40" s="114">
        <f t="shared" ref="K40:V40" si="7">+J40</f>
        <v>0.1275</v>
      </c>
      <c r="L40" s="114">
        <f t="shared" si="7"/>
        <v>0.1275</v>
      </c>
      <c r="M40" s="114">
        <f t="shared" si="7"/>
        <v>0.1275</v>
      </c>
      <c r="N40" s="114">
        <f t="shared" si="7"/>
        <v>0.1275</v>
      </c>
      <c r="O40" s="114">
        <f t="shared" si="7"/>
        <v>0.1275</v>
      </c>
      <c r="P40" s="114">
        <f t="shared" si="7"/>
        <v>0.1275</v>
      </c>
      <c r="Q40" s="114">
        <f t="shared" si="7"/>
        <v>0.1275</v>
      </c>
      <c r="R40" s="114">
        <f t="shared" si="7"/>
        <v>0.1275</v>
      </c>
      <c r="S40" s="115">
        <f t="shared" si="7"/>
        <v>0.1275</v>
      </c>
      <c r="T40" s="114">
        <f t="shared" si="7"/>
        <v>0.1275</v>
      </c>
      <c r="U40" s="114">
        <f t="shared" si="7"/>
        <v>0.1275</v>
      </c>
      <c r="V40" s="114">
        <f t="shared" si="7"/>
        <v>0.1275</v>
      </c>
      <c r="X40" s="72"/>
    </row>
    <row r="41" spans="2:26" ht="15" x14ac:dyDescent="0.25">
      <c r="B41" s="30" t="s">
        <v>14</v>
      </c>
      <c r="C41" s="7">
        <f t="shared" ref="C41:V41" si="8">+C37*8760*C$40</f>
        <v>2419540.4700000002</v>
      </c>
      <c r="D41" s="7">
        <f t="shared" si="8"/>
        <v>124076.421</v>
      </c>
      <c r="E41" s="7">
        <f t="shared" si="8"/>
        <v>178257.24</v>
      </c>
      <c r="F41" s="7">
        <f t="shared" si="8"/>
        <v>0</v>
      </c>
      <c r="G41" s="7">
        <f t="shared" si="8"/>
        <v>0</v>
      </c>
      <c r="H41" s="7">
        <f t="shared" si="8"/>
        <v>22561.38</v>
      </c>
      <c r="I41" s="7">
        <f t="shared" si="8"/>
        <v>75502.44</v>
      </c>
      <c r="J41" s="7">
        <f t="shared" si="8"/>
        <v>0</v>
      </c>
      <c r="K41" s="7">
        <f t="shared" si="8"/>
        <v>0</v>
      </c>
      <c r="L41" s="7">
        <f t="shared" si="8"/>
        <v>3763338.7050000001</v>
      </c>
      <c r="M41" s="7">
        <f t="shared" si="8"/>
        <v>696711.05099999998</v>
      </c>
      <c r="N41" s="7">
        <f t="shared" si="8"/>
        <v>1112432.3999999999</v>
      </c>
      <c r="O41" s="7">
        <f t="shared" si="8"/>
        <v>0</v>
      </c>
      <c r="P41" s="7">
        <f t="shared" si="8"/>
        <v>33875.576999999997</v>
      </c>
      <c r="Q41" s="7">
        <f t="shared" si="8"/>
        <v>0</v>
      </c>
      <c r="R41" s="7">
        <f t="shared" si="8"/>
        <v>0</v>
      </c>
      <c r="S41" s="15">
        <f t="shared" si="8"/>
        <v>0</v>
      </c>
      <c r="T41" s="7">
        <f t="shared" si="8"/>
        <v>3766845.7710000002</v>
      </c>
      <c r="U41" s="7">
        <f t="shared" si="8"/>
        <v>2547849.9419999998</v>
      </c>
      <c r="V41" s="7">
        <f t="shared" si="8"/>
        <v>4637681.5319999997</v>
      </c>
      <c r="X41" s="47">
        <f>SUM(C41:V41)</f>
        <v>19378672.928999998</v>
      </c>
      <c r="Z41" s="69">
        <f>SUM(C41:K41)</f>
        <v>2819937.9509999999</v>
      </c>
    </row>
    <row r="42" spans="2:26" ht="15" x14ac:dyDescent="0.25">
      <c r="B42" s="30" t="s">
        <v>15</v>
      </c>
      <c r="C42" s="7">
        <f t="shared" ref="C42:V42" si="9">+C38*8760*C$40</f>
        <v>950816.97</v>
      </c>
      <c r="D42" s="7">
        <f t="shared" si="9"/>
        <v>319087.16100000002</v>
      </c>
      <c r="E42" s="7">
        <f t="shared" si="9"/>
        <v>637068.5909999999</v>
      </c>
      <c r="F42" s="7">
        <f t="shared" si="9"/>
        <v>402084</v>
      </c>
      <c r="G42" s="7">
        <f t="shared" si="9"/>
        <v>0</v>
      </c>
      <c r="H42" s="7">
        <f t="shared" si="9"/>
        <v>39314.879999999997</v>
      </c>
      <c r="I42" s="7">
        <f t="shared" si="9"/>
        <v>104988.6</v>
      </c>
      <c r="J42" s="7">
        <f t="shared" si="9"/>
        <v>0</v>
      </c>
      <c r="K42" s="7">
        <f t="shared" si="9"/>
        <v>0</v>
      </c>
      <c r="L42" s="7">
        <f t="shared" si="9"/>
        <v>534537.17099999997</v>
      </c>
      <c r="M42" s="7">
        <f t="shared" si="9"/>
        <v>125092.8</v>
      </c>
      <c r="N42" s="7">
        <f t="shared" si="9"/>
        <v>877771.71</v>
      </c>
      <c r="O42" s="7">
        <f t="shared" si="9"/>
        <v>0</v>
      </c>
      <c r="P42" s="7">
        <f t="shared" si="9"/>
        <v>28101.204000000002</v>
      </c>
      <c r="Q42" s="7">
        <f t="shared" si="9"/>
        <v>111690</v>
      </c>
      <c r="R42" s="7">
        <f t="shared" si="9"/>
        <v>3349583.1</v>
      </c>
      <c r="S42" s="15">
        <f t="shared" si="9"/>
        <v>0</v>
      </c>
      <c r="T42" s="7">
        <f t="shared" si="9"/>
        <v>0</v>
      </c>
      <c r="U42" s="7">
        <f t="shared" si="9"/>
        <v>0</v>
      </c>
      <c r="V42" s="7">
        <f t="shared" si="9"/>
        <v>0</v>
      </c>
      <c r="X42" s="28">
        <f>SUM(C42:V42)</f>
        <v>7480136.1869999999</v>
      </c>
      <c r="Z42" s="69">
        <f>SUM(C42:K42)</f>
        <v>2453360.202</v>
      </c>
    </row>
    <row r="43" spans="2:26" ht="15" x14ac:dyDescent="0.25">
      <c r="B43" s="40" t="s">
        <v>16</v>
      </c>
      <c r="C43" s="36">
        <f>SUM(C41:C42)</f>
        <v>3370357.4400000004</v>
      </c>
      <c r="D43" s="36">
        <f>SUM(D41:D42)</f>
        <v>443163.58200000005</v>
      </c>
      <c r="E43" s="36">
        <f t="shared" ref="E43:V43" si="10">SUM(E41:E42)</f>
        <v>815325.83099999989</v>
      </c>
      <c r="F43" s="36">
        <f t="shared" si="10"/>
        <v>402084</v>
      </c>
      <c r="G43" s="36">
        <f t="shared" si="10"/>
        <v>0</v>
      </c>
      <c r="H43" s="36">
        <f t="shared" si="10"/>
        <v>61876.259999999995</v>
      </c>
      <c r="I43" s="36">
        <f t="shared" si="10"/>
        <v>180491.04</v>
      </c>
      <c r="J43" s="36">
        <f t="shared" si="10"/>
        <v>0</v>
      </c>
      <c r="K43" s="36">
        <f t="shared" si="10"/>
        <v>0</v>
      </c>
      <c r="L43" s="36">
        <f t="shared" ref="L43:S43" si="11">SUM(L41:L42)</f>
        <v>4297875.8760000002</v>
      </c>
      <c r="M43" s="36">
        <f t="shared" si="11"/>
        <v>821803.85100000002</v>
      </c>
      <c r="N43" s="36">
        <f t="shared" si="11"/>
        <v>1990204.1099999999</v>
      </c>
      <c r="O43" s="36">
        <f t="shared" si="11"/>
        <v>0</v>
      </c>
      <c r="P43" s="36">
        <f t="shared" si="11"/>
        <v>61976.781000000003</v>
      </c>
      <c r="Q43" s="36">
        <f t="shared" si="11"/>
        <v>111690</v>
      </c>
      <c r="R43" s="36">
        <f t="shared" si="11"/>
        <v>3349583.1</v>
      </c>
      <c r="S43" s="56">
        <f t="shared" si="11"/>
        <v>0</v>
      </c>
      <c r="T43" s="36">
        <f t="shared" si="10"/>
        <v>3766845.7710000002</v>
      </c>
      <c r="U43" s="36">
        <f t="shared" ref="U43" si="12">SUM(U41:U42)</f>
        <v>2547849.9419999998</v>
      </c>
      <c r="V43" s="36">
        <f t="shared" si="10"/>
        <v>4637681.5319999997</v>
      </c>
      <c r="W43" s="57"/>
      <c r="X43" s="28">
        <f>SUM(C43:V43)</f>
        <v>26858809.115999997</v>
      </c>
      <c r="Z43" s="69">
        <f>SUM(C43:K43)</f>
        <v>5273298.1529999999</v>
      </c>
    </row>
    <row r="44" spans="2:26" ht="15" x14ac:dyDescent="0.25">
      <c r="B44" s="60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62"/>
      <c r="W44" s="66"/>
      <c r="X44" s="67"/>
    </row>
    <row r="45" spans="2:26" ht="15" x14ac:dyDescent="0.25">
      <c r="B45" s="40" t="s">
        <v>43</v>
      </c>
      <c r="C45" s="35">
        <v>0.22</v>
      </c>
      <c r="D45" s="78">
        <f>+C45</f>
        <v>0.22</v>
      </c>
      <c r="E45" s="35">
        <v>0.61</v>
      </c>
      <c r="F45" s="35">
        <v>1</v>
      </c>
      <c r="G45" s="78">
        <f>+E45</f>
        <v>0.61</v>
      </c>
      <c r="H45" s="78">
        <f>+C45</f>
        <v>0.22</v>
      </c>
      <c r="I45" s="78">
        <f>+E45</f>
        <v>0.61</v>
      </c>
      <c r="J45" s="78">
        <f>+F45</f>
        <v>1</v>
      </c>
      <c r="K45" s="78">
        <f>+E45</f>
        <v>0.61</v>
      </c>
      <c r="L45" s="78">
        <f>+C45</f>
        <v>0.22</v>
      </c>
      <c r="M45" s="78">
        <f>+E45</f>
        <v>0.61</v>
      </c>
      <c r="N45" s="78">
        <f>+F45</f>
        <v>1</v>
      </c>
      <c r="O45" s="78">
        <f>+E45</f>
        <v>0.61</v>
      </c>
      <c r="P45" s="78">
        <f>+C45</f>
        <v>0.22</v>
      </c>
      <c r="Q45" s="78">
        <f>+E45</f>
        <v>0.61</v>
      </c>
      <c r="R45" s="78">
        <f>+F45</f>
        <v>1</v>
      </c>
      <c r="S45" s="78">
        <f>+E45</f>
        <v>0.61</v>
      </c>
      <c r="T45" s="78">
        <f>+C45</f>
        <v>0.22</v>
      </c>
      <c r="U45" s="78">
        <f>+C45</f>
        <v>0.22</v>
      </c>
      <c r="V45" s="79">
        <f>+E45</f>
        <v>0.61</v>
      </c>
      <c r="W45" s="66"/>
      <c r="X45" s="67"/>
    </row>
    <row r="46" spans="2:26" ht="15" x14ac:dyDescent="0.25">
      <c r="B46" s="40" t="s">
        <v>42</v>
      </c>
      <c r="C46" s="34">
        <f>100%-C45</f>
        <v>0.78</v>
      </c>
      <c r="D46" s="34">
        <f t="shared" ref="D46:V46" si="13">100%-D45</f>
        <v>0.78</v>
      </c>
      <c r="E46" s="34">
        <f t="shared" si="13"/>
        <v>0.39</v>
      </c>
      <c r="F46" s="34">
        <f t="shared" si="13"/>
        <v>0</v>
      </c>
      <c r="G46" s="34">
        <f t="shared" si="13"/>
        <v>0.39</v>
      </c>
      <c r="H46" s="34">
        <f t="shared" si="13"/>
        <v>0.78</v>
      </c>
      <c r="I46" s="34">
        <f t="shared" si="13"/>
        <v>0.39</v>
      </c>
      <c r="J46" s="34">
        <f t="shared" si="13"/>
        <v>0</v>
      </c>
      <c r="K46" s="34">
        <f t="shared" si="13"/>
        <v>0.39</v>
      </c>
      <c r="L46" s="34">
        <f t="shared" si="13"/>
        <v>0.78</v>
      </c>
      <c r="M46" s="34">
        <f t="shared" si="13"/>
        <v>0.39</v>
      </c>
      <c r="N46" s="34">
        <f t="shared" si="13"/>
        <v>0</v>
      </c>
      <c r="O46" s="34">
        <f t="shared" si="13"/>
        <v>0.39</v>
      </c>
      <c r="P46" s="34">
        <f t="shared" si="13"/>
        <v>0.78</v>
      </c>
      <c r="Q46" s="34">
        <f t="shared" si="13"/>
        <v>0.39</v>
      </c>
      <c r="R46" s="34">
        <f t="shared" si="13"/>
        <v>0</v>
      </c>
      <c r="S46" s="34">
        <f t="shared" si="13"/>
        <v>0.39</v>
      </c>
      <c r="T46" s="34">
        <f t="shared" si="13"/>
        <v>0.78</v>
      </c>
      <c r="U46" s="34">
        <f t="shared" si="13"/>
        <v>0.78</v>
      </c>
      <c r="V46" s="64">
        <f t="shared" si="13"/>
        <v>0.39</v>
      </c>
      <c r="W46" s="66"/>
      <c r="X46" s="68"/>
    </row>
    <row r="47" spans="2:26" ht="15" x14ac:dyDescent="0.25">
      <c r="B47" s="40" t="s">
        <v>44</v>
      </c>
      <c r="C47" s="36">
        <f>+C41*C45</f>
        <v>532298.90340000007</v>
      </c>
      <c r="D47" s="36">
        <f t="shared" ref="D47:S47" si="14">+D41*D45</f>
        <v>27296.812620000001</v>
      </c>
      <c r="E47" s="36">
        <f t="shared" si="14"/>
        <v>108736.91639999999</v>
      </c>
      <c r="F47" s="36">
        <f t="shared" si="14"/>
        <v>0</v>
      </c>
      <c r="G47" s="36">
        <f t="shared" si="14"/>
        <v>0</v>
      </c>
      <c r="H47" s="36">
        <f t="shared" si="14"/>
        <v>4963.5036</v>
      </c>
      <c r="I47" s="36">
        <f t="shared" si="14"/>
        <v>46056.488400000002</v>
      </c>
      <c r="J47" s="36">
        <f t="shared" si="14"/>
        <v>0</v>
      </c>
      <c r="K47" s="36">
        <f t="shared" si="14"/>
        <v>0</v>
      </c>
      <c r="L47" s="36">
        <f t="shared" si="14"/>
        <v>827934.51510000008</v>
      </c>
      <c r="M47" s="36">
        <f t="shared" si="14"/>
        <v>424993.74111</v>
      </c>
      <c r="N47" s="36">
        <f t="shared" si="14"/>
        <v>1112432.3999999999</v>
      </c>
      <c r="O47" s="36">
        <f t="shared" si="14"/>
        <v>0</v>
      </c>
      <c r="P47" s="36">
        <f t="shared" si="14"/>
        <v>7452.6269399999992</v>
      </c>
      <c r="Q47" s="36">
        <f t="shared" si="14"/>
        <v>0</v>
      </c>
      <c r="R47" s="36">
        <f t="shared" si="14"/>
        <v>0</v>
      </c>
      <c r="S47" s="36">
        <f t="shared" si="14"/>
        <v>0</v>
      </c>
      <c r="T47" s="36">
        <f t="shared" ref="T47:V47" si="15">+T41*T45</f>
        <v>828706.06962000008</v>
      </c>
      <c r="U47" s="36">
        <f t="shared" si="15"/>
        <v>560526.98723999993</v>
      </c>
      <c r="V47" s="36">
        <f t="shared" si="15"/>
        <v>2828985.7345199999</v>
      </c>
      <c r="X47" s="65">
        <f>SUM(C47:V47)</f>
        <v>7310384.6989500001</v>
      </c>
      <c r="Z47" s="69">
        <f>SUM(C47:K47)</f>
        <v>719352.62442000012</v>
      </c>
    </row>
    <row r="48" spans="2:26" ht="15" x14ac:dyDescent="0.25">
      <c r="B48" s="40" t="s">
        <v>45</v>
      </c>
      <c r="C48" s="36">
        <f>C42*C45</f>
        <v>209179.7334</v>
      </c>
      <c r="D48" s="36">
        <f t="shared" ref="D48:S48" si="16">D42*D45</f>
        <v>70199.17542</v>
      </c>
      <c r="E48" s="36">
        <f t="shared" si="16"/>
        <v>388611.84050999995</v>
      </c>
      <c r="F48" s="36">
        <f t="shared" si="16"/>
        <v>402084</v>
      </c>
      <c r="G48" s="36">
        <f t="shared" si="16"/>
        <v>0</v>
      </c>
      <c r="H48" s="36">
        <f t="shared" si="16"/>
        <v>8649.2735999999986</v>
      </c>
      <c r="I48" s="36">
        <f t="shared" si="16"/>
        <v>64043.046000000002</v>
      </c>
      <c r="J48" s="36">
        <f t="shared" si="16"/>
        <v>0</v>
      </c>
      <c r="K48" s="36">
        <f t="shared" si="16"/>
        <v>0</v>
      </c>
      <c r="L48" s="36">
        <f t="shared" si="16"/>
        <v>117598.17761999999</v>
      </c>
      <c r="M48" s="36">
        <f t="shared" si="16"/>
        <v>76306.607999999993</v>
      </c>
      <c r="N48" s="36">
        <f t="shared" si="16"/>
        <v>877771.71</v>
      </c>
      <c r="O48" s="36">
        <f t="shared" si="16"/>
        <v>0</v>
      </c>
      <c r="P48" s="36">
        <f t="shared" si="16"/>
        <v>6182.2648800000006</v>
      </c>
      <c r="Q48" s="36">
        <f t="shared" si="16"/>
        <v>68130.899999999994</v>
      </c>
      <c r="R48" s="36">
        <f t="shared" si="16"/>
        <v>3349583.1</v>
      </c>
      <c r="S48" s="36">
        <f t="shared" si="16"/>
        <v>0</v>
      </c>
      <c r="T48" s="36">
        <f t="shared" ref="T48:V48" si="17">T42*T45</f>
        <v>0</v>
      </c>
      <c r="U48" s="36">
        <f t="shared" si="17"/>
        <v>0</v>
      </c>
      <c r="V48" s="36">
        <f t="shared" si="17"/>
        <v>0</v>
      </c>
      <c r="X48" s="36">
        <f t="shared" ref="X48:X50" si="18">SUM(C48:V48)</f>
        <v>5638339.8294300009</v>
      </c>
      <c r="Z48" s="69">
        <f t="shared" ref="Z48:Z50" si="19">SUM(C48:K48)</f>
        <v>1142767.0689300001</v>
      </c>
    </row>
    <row r="49" spans="2:26" ht="15" x14ac:dyDescent="0.25">
      <c r="B49" s="40" t="s">
        <v>46</v>
      </c>
      <c r="C49" s="36">
        <f>C41*C46</f>
        <v>1887241.5666000003</v>
      </c>
      <c r="D49" s="36">
        <f t="shared" ref="D49:S49" si="20">D41*D46</f>
        <v>96779.608380000005</v>
      </c>
      <c r="E49" s="36">
        <f t="shared" si="20"/>
        <v>69520.323600000003</v>
      </c>
      <c r="F49" s="36">
        <f t="shared" si="20"/>
        <v>0</v>
      </c>
      <c r="G49" s="36">
        <f t="shared" si="20"/>
        <v>0</v>
      </c>
      <c r="H49" s="36">
        <f t="shared" si="20"/>
        <v>17597.876400000001</v>
      </c>
      <c r="I49" s="36">
        <f t="shared" si="20"/>
        <v>29445.9516</v>
      </c>
      <c r="J49" s="36">
        <f t="shared" si="20"/>
        <v>0</v>
      </c>
      <c r="K49" s="36">
        <f t="shared" si="20"/>
        <v>0</v>
      </c>
      <c r="L49" s="36">
        <f t="shared" si="20"/>
        <v>2935404.1899000001</v>
      </c>
      <c r="M49" s="36">
        <f t="shared" si="20"/>
        <v>271717.30988999997</v>
      </c>
      <c r="N49" s="36">
        <f t="shared" si="20"/>
        <v>0</v>
      </c>
      <c r="O49" s="36">
        <f t="shared" si="20"/>
        <v>0</v>
      </c>
      <c r="P49" s="36">
        <f t="shared" si="20"/>
        <v>26422.950059999999</v>
      </c>
      <c r="Q49" s="36">
        <f t="shared" si="20"/>
        <v>0</v>
      </c>
      <c r="R49" s="36">
        <f t="shared" si="20"/>
        <v>0</v>
      </c>
      <c r="S49" s="36">
        <f t="shared" si="20"/>
        <v>0</v>
      </c>
      <c r="T49" s="36">
        <f t="shared" ref="T49:V49" si="21">T41*T46</f>
        <v>2938139.7013800004</v>
      </c>
      <c r="U49" s="36">
        <f t="shared" si="21"/>
        <v>1987322.9547599999</v>
      </c>
      <c r="V49" s="36">
        <f t="shared" si="21"/>
        <v>1808695.79748</v>
      </c>
      <c r="X49" s="36">
        <f t="shared" si="18"/>
        <v>12068288.230050001</v>
      </c>
      <c r="Z49" s="69">
        <f t="shared" si="19"/>
        <v>2100585.3265800001</v>
      </c>
    </row>
    <row r="50" spans="2:26" ht="15" x14ac:dyDescent="0.25">
      <c r="B50" s="40" t="s">
        <v>47</v>
      </c>
      <c r="C50" s="36">
        <f>C42*C46</f>
        <v>741637.23659999995</v>
      </c>
      <c r="D50" s="36">
        <f t="shared" ref="D50:S50" si="22">D42*D46</f>
        <v>248887.98558000004</v>
      </c>
      <c r="E50" s="36">
        <f t="shared" si="22"/>
        <v>248456.75048999998</v>
      </c>
      <c r="F50" s="36">
        <f t="shared" si="22"/>
        <v>0</v>
      </c>
      <c r="G50" s="36">
        <f t="shared" si="22"/>
        <v>0</v>
      </c>
      <c r="H50" s="36">
        <f t="shared" si="22"/>
        <v>30665.606400000001</v>
      </c>
      <c r="I50" s="36">
        <f t="shared" si="22"/>
        <v>40945.554000000004</v>
      </c>
      <c r="J50" s="36">
        <f t="shared" si="22"/>
        <v>0</v>
      </c>
      <c r="K50" s="36">
        <f t="shared" si="22"/>
        <v>0</v>
      </c>
      <c r="L50" s="36">
        <f t="shared" si="22"/>
        <v>416938.99338</v>
      </c>
      <c r="M50" s="36">
        <f t="shared" si="22"/>
        <v>48786.192000000003</v>
      </c>
      <c r="N50" s="36">
        <f t="shared" si="22"/>
        <v>0</v>
      </c>
      <c r="O50" s="36">
        <f t="shared" si="22"/>
        <v>0</v>
      </c>
      <c r="P50" s="36">
        <f t="shared" si="22"/>
        <v>21918.939120000003</v>
      </c>
      <c r="Q50" s="36">
        <f t="shared" si="22"/>
        <v>43559.1</v>
      </c>
      <c r="R50" s="36">
        <f t="shared" si="22"/>
        <v>0</v>
      </c>
      <c r="S50" s="36">
        <f t="shared" si="22"/>
        <v>0</v>
      </c>
      <c r="T50" s="36">
        <f t="shared" ref="T50:V50" si="23">T42*T46</f>
        <v>0</v>
      </c>
      <c r="U50" s="36">
        <f t="shared" si="23"/>
        <v>0</v>
      </c>
      <c r="V50" s="36">
        <f t="shared" si="23"/>
        <v>0</v>
      </c>
      <c r="X50" s="36">
        <f t="shared" si="18"/>
        <v>1841796.35757</v>
      </c>
      <c r="Z50" s="69">
        <f t="shared" si="19"/>
        <v>1310593.13307</v>
      </c>
    </row>
    <row r="51" spans="2:26" ht="15" x14ac:dyDescent="0.25">
      <c r="B51" s="60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62"/>
      <c r="W51" s="66"/>
      <c r="X51" s="67"/>
    </row>
    <row r="52" spans="2:26" ht="15" x14ac:dyDescent="0.25">
      <c r="B52" s="40" t="s">
        <v>40</v>
      </c>
      <c r="C52" s="35">
        <v>1</v>
      </c>
      <c r="D52" s="35">
        <v>1</v>
      </c>
      <c r="E52" s="35">
        <v>1</v>
      </c>
      <c r="F52" s="35">
        <v>0</v>
      </c>
      <c r="G52" s="35">
        <v>1</v>
      </c>
      <c r="H52" s="35">
        <v>1</v>
      </c>
      <c r="I52" s="35">
        <v>1</v>
      </c>
      <c r="J52" s="35">
        <v>0</v>
      </c>
      <c r="K52" s="35">
        <v>1</v>
      </c>
      <c r="L52" s="35">
        <v>1</v>
      </c>
      <c r="M52" s="35">
        <v>1</v>
      </c>
      <c r="N52" s="35">
        <v>0</v>
      </c>
      <c r="O52" s="35">
        <v>1</v>
      </c>
      <c r="P52" s="35">
        <v>1</v>
      </c>
      <c r="Q52" s="35">
        <v>1</v>
      </c>
      <c r="R52" s="35">
        <v>0</v>
      </c>
      <c r="S52" s="35">
        <v>1</v>
      </c>
      <c r="T52" s="35">
        <v>1</v>
      </c>
      <c r="U52" s="35">
        <v>1</v>
      </c>
      <c r="V52" s="63">
        <v>1</v>
      </c>
      <c r="W52" s="66"/>
      <c r="X52" s="67"/>
    </row>
    <row r="53" spans="2:26" ht="15" x14ac:dyDescent="0.25">
      <c r="B53" s="40" t="s">
        <v>41</v>
      </c>
      <c r="C53" s="34">
        <f>100%-C52</f>
        <v>0</v>
      </c>
      <c r="D53" s="34">
        <f t="shared" ref="D53:V53" si="24">100%-D52</f>
        <v>0</v>
      </c>
      <c r="E53" s="34">
        <f t="shared" si="24"/>
        <v>0</v>
      </c>
      <c r="F53" s="34">
        <f t="shared" si="24"/>
        <v>1</v>
      </c>
      <c r="G53" s="34">
        <f t="shared" si="24"/>
        <v>0</v>
      </c>
      <c r="H53" s="34">
        <f t="shared" si="24"/>
        <v>0</v>
      </c>
      <c r="I53" s="34">
        <f t="shared" si="24"/>
        <v>0</v>
      </c>
      <c r="J53" s="34">
        <f t="shared" si="24"/>
        <v>1</v>
      </c>
      <c r="K53" s="34">
        <f t="shared" si="24"/>
        <v>0</v>
      </c>
      <c r="L53" s="34">
        <f t="shared" si="24"/>
        <v>0</v>
      </c>
      <c r="M53" s="34">
        <f t="shared" si="24"/>
        <v>0</v>
      </c>
      <c r="N53" s="34">
        <f t="shared" si="24"/>
        <v>1</v>
      </c>
      <c r="O53" s="34">
        <f t="shared" si="24"/>
        <v>0</v>
      </c>
      <c r="P53" s="34">
        <f t="shared" si="24"/>
        <v>0</v>
      </c>
      <c r="Q53" s="34">
        <f t="shared" si="24"/>
        <v>0</v>
      </c>
      <c r="R53" s="34">
        <f t="shared" si="24"/>
        <v>1</v>
      </c>
      <c r="S53" s="34">
        <f t="shared" si="24"/>
        <v>0</v>
      </c>
      <c r="T53" s="34">
        <f t="shared" si="24"/>
        <v>0</v>
      </c>
      <c r="U53" s="34">
        <f t="shared" si="24"/>
        <v>0</v>
      </c>
      <c r="V53" s="64">
        <f t="shared" si="24"/>
        <v>0</v>
      </c>
      <c r="W53" s="66"/>
      <c r="X53" s="68"/>
    </row>
    <row r="54" spans="2:26" ht="15" x14ac:dyDescent="0.25">
      <c r="B54" s="40" t="s">
        <v>48</v>
      </c>
      <c r="C54" s="9">
        <f>C41*C46*C52</f>
        <v>1887241.5666000003</v>
      </c>
      <c r="D54" s="9">
        <f t="shared" ref="D54:V54" si="25">D41*D46*D52</f>
        <v>96779.608380000005</v>
      </c>
      <c r="E54" s="9">
        <f t="shared" si="25"/>
        <v>69520.323600000003</v>
      </c>
      <c r="F54" s="9">
        <f t="shared" si="25"/>
        <v>0</v>
      </c>
      <c r="G54" s="9">
        <f t="shared" si="25"/>
        <v>0</v>
      </c>
      <c r="H54" s="9">
        <f t="shared" si="25"/>
        <v>17597.876400000001</v>
      </c>
      <c r="I54" s="9">
        <f t="shared" si="25"/>
        <v>29445.9516</v>
      </c>
      <c r="J54" s="9">
        <f t="shared" si="25"/>
        <v>0</v>
      </c>
      <c r="K54" s="9">
        <f t="shared" si="25"/>
        <v>0</v>
      </c>
      <c r="L54" s="9">
        <f t="shared" si="25"/>
        <v>2935404.1899000001</v>
      </c>
      <c r="M54" s="9">
        <f t="shared" si="25"/>
        <v>271717.30988999997</v>
      </c>
      <c r="N54" s="9">
        <f t="shared" si="25"/>
        <v>0</v>
      </c>
      <c r="O54" s="9">
        <f t="shared" si="25"/>
        <v>0</v>
      </c>
      <c r="P54" s="9">
        <f t="shared" si="25"/>
        <v>26422.950059999999</v>
      </c>
      <c r="Q54" s="9">
        <f t="shared" si="25"/>
        <v>0</v>
      </c>
      <c r="R54" s="9">
        <f t="shared" si="25"/>
        <v>0</v>
      </c>
      <c r="S54" s="9">
        <f t="shared" si="25"/>
        <v>0</v>
      </c>
      <c r="T54" s="9">
        <f t="shared" si="25"/>
        <v>2938139.7013800004</v>
      </c>
      <c r="U54" s="9">
        <f t="shared" si="25"/>
        <v>1987322.9547599999</v>
      </c>
      <c r="V54" s="9">
        <f t="shared" si="25"/>
        <v>1808695.79748</v>
      </c>
      <c r="X54" s="65">
        <f>SUM(C54:V54)</f>
        <v>12068288.230050001</v>
      </c>
      <c r="Z54" s="69">
        <f t="shared" ref="Z54:Z57" si="26">SUM(C54:K54)</f>
        <v>2100585.3265800001</v>
      </c>
    </row>
    <row r="55" spans="2:26" ht="15" x14ac:dyDescent="0.25">
      <c r="B55" s="40" t="s">
        <v>51</v>
      </c>
      <c r="C55" s="9">
        <f>C42*C46*C52</f>
        <v>741637.23659999995</v>
      </c>
      <c r="D55" s="9">
        <f t="shared" ref="D55:V55" si="27">D42*D46*D52</f>
        <v>248887.98558000004</v>
      </c>
      <c r="E55" s="9">
        <f t="shared" si="27"/>
        <v>248456.75048999998</v>
      </c>
      <c r="F55" s="9">
        <f t="shared" si="27"/>
        <v>0</v>
      </c>
      <c r="G55" s="9">
        <f t="shared" si="27"/>
        <v>0</v>
      </c>
      <c r="H55" s="9">
        <f t="shared" si="27"/>
        <v>30665.606400000001</v>
      </c>
      <c r="I55" s="9">
        <f t="shared" si="27"/>
        <v>40945.554000000004</v>
      </c>
      <c r="J55" s="9">
        <f t="shared" si="27"/>
        <v>0</v>
      </c>
      <c r="K55" s="9">
        <f t="shared" si="27"/>
        <v>0</v>
      </c>
      <c r="L55" s="9">
        <f t="shared" si="27"/>
        <v>416938.99338</v>
      </c>
      <c r="M55" s="9">
        <f t="shared" si="27"/>
        <v>48786.192000000003</v>
      </c>
      <c r="N55" s="9">
        <f t="shared" si="27"/>
        <v>0</v>
      </c>
      <c r="O55" s="9">
        <f t="shared" si="27"/>
        <v>0</v>
      </c>
      <c r="P55" s="9">
        <f t="shared" si="27"/>
        <v>21918.939120000003</v>
      </c>
      <c r="Q55" s="9">
        <f t="shared" si="27"/>
        <v>43559.1</v>
      </c>
      <c r="R55" s="9">
        <f t="shared" si="27"/>
        <v>0</v>
      </c>
      <c r="S55" s="9">
        <f t="shared" si="27"/>
        <v>0</v>
      </c>
      <c r="T55" s="9">
        <f t="shared" si="27"/>
        <v>0</v>
      </c>
      <c r="U55" s="9">
        <f t="shared" si="27"/>
        <v>0</v>
      </c>
      <c r="V55" s="9">
        <f t="shared" si="27"/>
        <v>0</v>
      </c>
      <c r="X55" s="36">
        <f t="shared" ref="X55:X57" si="28">SUM(C55:V55)</f>
        <v>1841796.35757</v>
      </c>
      <c r="Z55" s="69">
        <f t="shared" si="26"/>
        <v>1310593.13307</v>
      </c>
    </row>
    <row r="56" spans="2:26" ht="15" x14ac:dyDescent="0.25">
      <c r="B56" s="40" t="s">
        <v>50</v>
      </c>
      <c r="C56" s="9">
        <f>C42*C46*C53</f>
        <v>0</v>
      </c>
      <c r="D56" s="9">
        <f t="shared" ref="D56:V56" si="29">D42*D46*D53</f>
        <v>0</v>
      </c>
      <c r="E56" s="9">
        <f t="shared" si="29"/>
        <v>0</v>
      </c>
      <c r="F56" s="9">
        <f t="shared" si="29"/>
        <v>0</v>
      </c>
      <c r="G56" s="9">
        <f t="shared" si="29"/>
        <v>0</v>
      </c>
      <c r="H56" s="9">
        <f t="shared" si="29"/>
        <v>0</v>
      </c>
      <c r="I56" s="9">
        <f t="shared" si="29"/>
        <v>0</v>
      </c>
      <c r="J56" s="9">
        <f t="shared" si="29"/>
        <v>0</v>
      </c>
      <c r="K56" s="9">
        <f t="shared" si="29"/>
        <v>0</v>
      </c>
      <c r="L56" s="9">
        <f t="shared" si="29"/>
        <v>0</v>
      </c>
      <c r="M56" s="9">
        <f t="shared" si="29"/>
        <v>0</v>
      </c>
      <c r="N56" s="9">
        <f t="shared" si="29"/>
        <v>0</v>
      </c>
      <c r="O56" s="9">
        <f t="shared" si="29"/>
        <v>0</v>
      </c>
      <c r="P56" s="9">
        <f t="shared" si="29"/>
        <v>0</v>
      </c>
      <c r="Q56" s="9">
        <f t="shared" si="29"/>
        <v>0</v>
      </c>
      <c r="R56" s="9">
        <f t="shared" si="29"/>
        <v>0</v>
      </c>
      <c r="S56" s="9">
        <f t="shared" si="29"/>
        <v>0</v>
      </c>
      <c r="T56" s="9">
        <f t="shared" si="29"/>
        <v>0</v>
      </c>
      <c r="U56" s="9">
        <f t="shared" si="29"/>
        <v>0</v>
      </c>
      <c r="V56" s="9">
        <f t="shared" si="29"/>
        <v>0</v>
      </c>
      <c r="X56" s="36">
        <f t="shared" si="28"/>
        <v>0</v>
      </c>
      <c r="Z56" s="69">
        <f t="shared" si="26"/>
        <v>0</v>
      </c>
    </row>
    <row r="57" spans="2:26" ht="15" x14ac:dyDescent="0.25">
      <c r="B57" s="52" t="s">
        <v>49</v>
      </c>
      <c r="C57" s="53">
        <f>C42*C46*C53</f>
        <v>0</v>
      </c>
      <c r="D57" s="53">
        <f t="shared" ref="D57:V57" si="30">D42*D46*D53</f>
        <v>0</v>
      </c>
      <c r="E57" s="53">
        <f t="shared" si="30"/>
        <v>0</v>
      </c>
      <c r="F57" s="53">
        <f t="shared" si="30"/>
        <v>0</v>
      </c>
      <c r="G57" s="53">
        <f t="shared" si="30"/>
        <v>0</v>
      </c>
      <c r="H57" s="53">
        <f t="shared" si="30"/>
        <v>0</v>
      </c>
      <c r="I57" s="53">
        <f t="shared" si="30"/>
        <v>0</v>
      </c>
      <c r="J57" s="53">
        <f t="shared" si="30"/>
        <v>0</v>
      </c>
      <c r="K57" s="53">
        <f t="shared" si="30"/>
        <v>0</v>
      </c>
      <c r="L57" s="53">
        <f t="shared" si="30"/>
        <v>0</v>
      </c>
      <c r="M57" s="53">
        <f t="shared" si="30"/>
        <v>0</v>
      </c>
      <c r="N57" s="53">
        <f t="shared" si="30"/>
        <v>0</v>
      </c>
      <c r="O57" s="53">
        <f t="shared" si="30"/>
        <v>0</v>
      </c>
      <c r="P57" s="53">
        <f t="shared" si="30"/>
        <v>0</v>
      </c>
      <c r="Q57" s="53">
        <f t="shared" si="30"/>
        <v>0</v>
      </c>
      <c r="R57" s="53">
        <f t="shared" si="30"/>
        <v>0</v>
      </c>
      <c r="S57" s="53">
        <f t="shared" si="30"/>
        <v>0</v>
      </c>
      <c r="T57" s="53">
        <f t="shared" si="30"/>
        <v>0</v>
      </c>
      <c r="U57" s="53">
        <f t="shared" si="30"/>
        <v>0</v>
      </c>
      <c r="V57" s="53">
        <f t="shared" si="30"/>
        <v>0</v>
      </c>
      <c r="X57" s="36">
        <f t="shared" si="28"/>
        <v>0</v>
      </c>
      <c r="Z57" s="69">
        <f t="shared" si="26"/>
        <v>0</v>
      </c>
    </row>
    <row r="58" spans="2:26" ht="15" x14ac:dyDescent="0.25"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12"/>
      <c r="X58" s="49"/>
    </row>
    <row r="59" spans="2:26" ht="15" x14ac:dyDescent="0.25">
      <c r="B59" s="51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</row>
    <row r="60" spans="2:26" ht="18.75" x14ac:dyDescent="0.3">
      <c r="B60" s="41" t="s">
        <v>68</v>
      </c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X60" s="51"/>
    </row>
    <row r="61" spans="2:26" ht="15" x14ac:dyDescent="0.25">
      <c r="B61" s="32" t="s">
        <v>163</v>
      </c>
      <c r="C61" s="54">
        <f t="shared" ref="C61:S61" si="31">+C41*C12</f>
        <v>0</v>
      </c>
      <c r="D61" s="54">
        <f t="shared" si="31"/>
        <v>0</v>
      </c>
      <c r="E61" s="54">
        <f t="shared" si="31"/>
        <v>0</v>
      </c>
      <c r="F61" s="54">
        <f t="shared" si="31"/>
        <v>0</v>
      </c>
      <c r="G61" s="54">
        <f t="shared" si="31"/>
        <v>0</v>
      </c>
      <c r="H61" s="54">
        <f t="shared" si="31"/>
        <v>0</v>
      </c>
      <c r="I61" s="54">
        <f t="shared" si="31"/>
        <v>0</v>
      </c>
      <c r="J61" s="54">
        <f t="shared" si="31"/>
        <v>0</v>
      </c>
      <c r="K61" s="54">
        <f t="shared" si="31"/>
        <v>0</v>
      </c>
      <c r="L61" s="54">
        <f t="shared" si="31"/>
        <v>0</v>
      </c>
      <c r="M61" s="54">
        <f t="shared" si="31"/>
        <v>0</v>
      </c>
      <c r="N61" s="54">
        <f t="shared" si="31"/>
        <v>0</v>
      </c>
      <c r="O61" s="54">
        <f t="shared" si="31"/>
        <v>0</v>
      </c>
      <c r="P61" s="54">
        <f t="shared" si="31"/>
        <v>0</v>
      </c>
      <c r="Q61" s="54">
        <f t="shared" si="31"/>
        <v>0</v>
      </c>
      <c r="R61" s="54">
        <f t="shared" si="31"/>
        <v>0</v>
      </c>
      <c r="S61" s="54">
        <f t="shared" si="31"/>
        <v>0</v>
      </c>
      <c r="T61" s="54">
        <f>+T41*T12</f>
        <v>108560.49512022</v>
      </c>
      <c r="U61" s="54">
        <f t="shared" ref="U61:V61" si="32">+U41*U12</f>
        <v>60638.828619599997</v>
      </c>
      <c r="V61" s="54">
        <f t="shared" si="32"/>
        <v>64000.005141599991</v>
      </c>
      <c r="X61" s="54">
        <f>SUM(C61:V61)</f>
        <v>233199.32888141996</v>
      </c>
      <c r="Z61" s="8">
        <f t="shared" ref="Z61:Z89" si="33">SUM(C61:K61)</f>
        <v>0</v>
      </c>
    </row>
    <row r="62" spans="2:26" ht="15" x14ac:dyDescent="0.25">
      <c r="B62" s="32" t="s">
        <v>88</v>
      </c>
      <c r="C62" s="54">
        <f>C41*C13</f>
        <v>48390.809400000006</v>
      </c>
      <c r="D62" s="54">
        <f>D41*D13</f>
        <v>1240.76421</v>
      </c>
      <c r="E62" s="54">
        <f t="shared" ref="E62:V62" si="34">E41*E13</f>
        <v>1782.5724</v>
      </c>
      <c r="F62" s="54">
        <f t="shared" si="34"/>
        <v>0</v>
      </c>
      <c r="G62" s="54">
        <f t="shared" si="34"/>
        <v>0</v>
      </c>
      <c r="H62" s="54">
        <f t="shared" si="34"/>
        <v>-676.84140000000002</v>
      </c>
      <c r="I62" s="54">
        <f t="shared" si="34"/>
        <v>-2265.0731999999998</v>
      </c>
      <c r="J62" s="54">
        <f t="shared" si="34"/>
        <v>0</v>
      </c>
      <c r="K62" s="54">
        <f t="shared" si="34"/>
        <v>0</v>
      </c>
      <c r="L62" s="54">
        <f t="shared" si="34"/>
        <v>112900.16115</v>
      </c>
      <c r="M62" s="54">
        <f t="shared" si="34"/>
        <v>20901.331529999999</v>
      </c>
      <c r="N62" s="54">
        <f t="shared" si="34"/>
        <v>33372.971999999994</v>
      </c>
      <c r="O62" s="54">
        <f t="shared" si="34"/>
        <v>0</v>
      </c>
      <c r="P62" s="54">
        <f t="shared" si="34"/>
        <v>-1016.2673099999998</v>
      </c>
      <c r="Q62" s="54">
        <f t="shared" si="34"/>
        <v>0</v>
      </c>
      <c r="R62" s="54">
        <f t="shared" si="34"/>
        <v>0</v>
      </c>
      <c r="S62" s="54">
        <f t="shared" si="34"/>
        <v>0</v>
      </c>
      <c r="T62" s="54">
        <f t="shared" si="34"/>
        <v>0</v>
      </c>
      <c r="U62" s="54">
        <f t="shared" si="34"/>
        <v>0</v>
      </c>
      <c r="V62" s="54">
        <f t="shared" si="34"/>
        <v>0</v>
      </c>
      <c r="X62" s="54">
        <f>SUM(C62:V62)</f>
        <v>214630.42877999999</v>
      </c>
      <c r="Z62" s="8">
        <f t="shared" si="33"/>
        <v>48472.231410000008</v>
      </c>
    </row>
    <row r="63" spans="2:26" ht="15" x14ac:dyDescent="0.25">
      <c r="B63" s="32" t="s">
        <v>89</v>
      </c>
      <c r="C63" s="54">
        <f>C41*C14</f>
        <v>24195.404700000003</v>
      </c>
      <c r="D63" s="54">
        <f>D41*D14</f>
        <v>1240.76421</v>
      </c>
      <c r="E63" s="54">
        <f t="shared" ref="E63:V63" si="35">E41*E14</f>
        <v>1782.5724</v>
      </c>
      <c r="F63" s="54">
        <f t="shared" si="35"/>
        <v>0</v>
      </c>
      <c r="G63" s="54">
        <f t="shared" si="35"/>
        <v>0</v>
      </c>
      <c r="H63" s="54">
        <f t="shared" si="35"/>
        <v>225.61380000000003</v>
      </c>
      <c r="I63" s="54">
        <f t="shared" si="35"/>
        <v>755.02440000000001</v>
      </c>
      <c r="J63" s="54">
        <f t="shared" si="35"/>
        <v>0</v>
      </c>
      <c r="K63" s="54">
        <f t="shared" si="35"/>
        <v>0</v>
      </c>
      <c r="L63" s="54">
        <f t="shared" si="35"/>
        <v>37633.387050000005</v>
      </c>
      <c r="M63" s="54">
        <f t="shared" si="35"/>
        <v>6967.1105099999995</v>
      </c>
      <c r="N63" s="54">
        <f t="shared" si="35"/>
        <v>-11124.323999999999</v>
      </c>
      <c r="O63" s="54">
        <f t="shared" si="35"/>
        <v>0</v>
      </c>
      <c r="P63" s="54">
        <f t="shared" si="35"/>
        <v>338.75576999999998</v>
      </c>
      <c r="Q63" s="54">
        <f t="shared" si="35"/>
        <v>0</v>
      </c>
      <c r="R63" s="54">
        <f t="shared" si="35"/>
        <v>0</v>
      </c>
      <c r="S63" s="54">
        <f t="shared" si="35"/>
        <v>0</v>
      </c>
      <c r="T63" s="54">
        <f t="shared" si="35"/>
        <v>0</v>
      </c>
      <c r="U63" s="54">
        <f t="shared" si="35"/>
        <v>0</v>
      </c>
      <c r="V63" s="54">
        <f t="shared" si="35"/>
        <v>0</v>
      </c>
      <c r="X63" s="54">
        <f>SUM(C63:V63)</f>
        <v>62014.308840000005</v>
      </c>
      <c r="Z63" s="8">
        <f t="shared" si="33"/>
        <v>28199.379510000002</v>
      </c>
    </row>
    <row r="64" spans="2:26" ht="15" x14ac:dyDescent="0.25">
      <c r="B64" s="32" t="s">
        <v>65</v>
      </c>
      <c r="C64" s="8">
        <f t="shared" ref="C64:S64" si="36">C47*C23</f>
        <v>82064.521937178011</v>
      </c>
      <c r="D64" s="8">
        <f t="shared" si="36"/>
        <v>4208.3496016254003</v>
      </c>
      <c r="E64" s="8">
        <f t="shared" si="36"/>
        <v>16763.970401387996</v>
      </c>
      <c r="F64" s="8">
        <f t="shared" si="36"/>
        <v>0</v>
      </c>
      <c r="G64" s="8">
        <f t="shared" si="36"/>
        <v>0</v>
      </c>
      <c r="H64" s="8">
        <f t="shared" si="36"/>
        <v>765.22335001199997</v>
      </c>
      <c r="I64" s="8">
        <f t="shared" si="36"/>
        <v>7100.5288166280006</v>
      </c>
      <c r="J64" s="8">
        <f t="shared" si="36"/>
        <v>0</v>
      </c>
      <c r="K64" s="8">
        <f t="shared" si="36"/>
        <v>0</v>
      </c>
      <c r="L64" s="8">
        <f t="shared" si="36"/>
        <v>127642.66419296701</v>
      </c>
      <c r="M64" s="8">
        <f t="shared" si="36"/>
        <v>65521.2850669287</v>
      </c>
      <c r="N64" s="8">
        <f t="shared" si="36"/>
        <v>171503.70310799999</v>
      </c>
      <c r="O64" s="8">
        <f t="shared" si="36"/>
        <v>0</v>
      </c>
      <c r="P64" s="8">
        <f t="shared" si="36"/>
        <v>1148.9714953398</v>
      </c>
      <c r="Q64" s="8">
        <f t="shared" si="36"/>
        <v>0</v>
      </c>
      <c r="R64" s="8">
        <f t="shared" si="36"/>
        <v>0</v>
      </c>
      <c r="S64" s="8">
        <f t="shared" si="36"/>
        <v>0</v>
      </c>
      <c r="T64" s="8">
        <f>T47*T27</f>
        <v>146018.009467044</v>
      </c>
      <c r="U64" s="8">
        <f t="shared" ref="U64:V64" si="37">U47*U27</f>
        <v>98764.855151687982</v>
      </c>
      <c r="V64" s="8">
        <f t="shared" si="37"/>
        <v>498467.28642242396</v>
      </c>
      <c r="X64" s="54">
        <f t="shared" ref="X64:X67" si="38">SUM(C64:V64)</f>
        <v>1219969.3690112229</v>
      </c>
      <c r="Z64" s="54">
        <f t="shared" si="33"/>
        <v>110902.59410683141</v>
      </c>
    </row>
    <row r="65" spans="2:26" ht="15" x14ac:dyDescent="0.25">
      <c r="B65" s="42" t="s">
        <v>73</v>
      </c>
      <c r="C65" s="10">
        <f>SUM(C61:C64)</f>
        <v>154650.73603717802</v>
      </c>
      <c r="D65" s="10">
        <f t="shared" ref="D65:V65" si="39">SUM(D61:D64)</f>
        <v>6689.8780216253999</v>
      </c>
      <c r="E65" s="10">
        <f t="shared" si="39"/>
        <v>20329.115201387998</v>
      </c>
      <c r="F65" s="10">
        <f t="shared" si="39"/>
        <v>0</v>
      </c>
      <c r="G65" s="10">
        <f t="shared" si="39"/>
        <v>0</v>
      </c>
      <c r="H65" s="10">
        <f t="shared" si="39"/>
        <v>313.99575001199997</v>
      </c>
      <c r="I65" s="10">
        <f t="shared" si="39"/>
        <v>5590.4800166280011</v>
      </c>
      <c r="J65" s="10">
        <f t="shared" si="39"/>
        <v>0</v>
      </c>
      <c r="K65" s="10">
        <f t="shared" si="39"/>
        <v>0</v>
      </c>
      <c r="L65" s="10">
        <f t="shared" si="39"/>
        <v>278176.21239296702</v>
      </c>
      <c r="M65" s="10">
        <f t="shared" si="39"/>
        <v>93389.727106928694</v>
      </c>
      <c r="N65" s="10">
        <f t="shared" si="39"/>
        <v>193752.35110799997</v>
      </c>
      <c r="O65" s="10">
        <f t="shared" si="39"/>
        <v>0</v>
      </c>
      <c r="P65" s="10">
        <f t="shared" si="39"/>
        <v>471.4599553398001</v>
      </c>
      <c r="Q65" s="10">
        <f t="shared" si="39"/>
        <v>0</v>
      </c>
      <c r="R65" s="10">
        <f t="shared" si="39"/>
        <v>0</v>
      </c>
      <c r="S65" s="10">
        <f t="shared" si="39"/>
        <v>0</v>
      </c>
      <c r="T65" s="10">
        <f t="shared" si="39"/>
        <v>254578.504587264</v>
      </c>
      <c r="U65" s="10">
        <f t="shared" si="39"/>
        <v>159403.68377128796</v>
      </c>
      <c r="V65" s="10">
        <f t="shared" si="39"/>
        <v>562467.29156402394</v>
      </c>
      <c r="X65" s="10">
        <f>SUM(X61:X64)</f>
        <v>1729813.4355126428</v>
      </c>
      <c r="Z65" s="10">
        <f>SUM(Z61:Z64)</f>
        <v>187574.20502683142</v>
      </c>
    </row>
    <row r="66" spans="2:26" ht="15" x14ac:dyDescent="0.25">
      <c r="B66" s="32" t="s">
        <v>67</v>
      </c>
      <c r="C66" s="8">
        <f>C54*C27</f>
        <v>332531.96403492003</v>
      </c>
      <c r="D66" s="8">
        <f t="shared" ref="D66:V66" si="40">D54*D27</f>
        <v>17052.566996556001</v>
      </c>
      <c r="E66" s="8">
        <f t="shared" si="40"/>
        <v>12249.481018320001</v>
      </c>
      <c r="F66" s="8">
        <f t="shared" si="40"/>
        <v>0</v>
      </c>
      <c r="G66" s="8">
        <f t="shared" si="40"/>
        <v>0</v>
      </c>
      <c r="H66" s="8">
        <f t="shared" si="40"/>
        <v>3100.7458216800001</v>
      </c>
      <c r="I66" s="8">
        <f t="shared" si="40"/>
        <v>5188.3766719200003</v>
      </c>
      <c r="J66" s="8">
        <f t="shared" si="40"/>
        <v>0</v>
      </c>
      <c r="K66" s="8">
        <f t="shared" si="40"/>
        <v>0</v>
      </c>
      <c r="L66" s="8">
        <f t="shared" si="40"/>
        <v>517218.21826038003</v>
      </c>
      <c r="M66" s="8">
        <f t="shared" si="40"/>
        <v>47876.590002617995</v>
      </c>
      <c r="N66" s="8">
        <f t="shared" si="40"/>
        <v>0</v>
      </c>
      <c r="O66" s="8">
        <f t="shared" si="40"/>
        <v>0</v>
      </c>
      <c r="P66" s="8">
        <f t="shared" si="40"/>
        <v>4655.7238005720001</v>
      </c>
      <c r="Q66" s="8">
        <f t="shared" si="40"/>
        <v>0</v>
      </c>
      <c r="R66" s="8">
        <f t="shared" si="40"/>
        <v>0</v>
      </c>
      <c r="S66" s="8">
        <f t="shared" si="40"/>
        <v>0</v>
      </c>
      <c r="T66" s="8">
        <f t="shared" si="40"/>
        <v>517700.21538315609</v>
      </c>
      <c r="U66" s="8">
        <f t="shared" si="40"/>
        <v>350166.30462871195</v>
      </c>
      <c r="V66" s="8">
        <f t="shared" si="40"/>
        <v>318692.19951597601</v>
      </c>
      <c r="X66" s="54">
        <f t="shared" si="38"/>
        <v>2126432.3861348098</v>
      </c>
      <c r="Z66" s="54">
        <f t="shared" si="33"/>
        <v>370123.13454339607</v>
      </c>
    </row>
    <row r="67" spans="2:26" ht="15" x14ac:dyDescent="0.25">
      <c r="B67" s="32" t="s">
        <v>66</v>
      </c>
      <c r="C67" s="8">
        <f>C56*C31</f>
        <v>0</v>
      </c>
      <c r="D67" s="8">
        <f t="shared" ref="D67:V67" si="41">D56*D31</f>
        <v>0</v>
      </c>
      <c r="E67" s="8">
        <f t="shared" si="41"/>
        <v>0</v>
      </c>
      <c r="F67" s="8">
        <f t="shared" si="41"/>
        <v>0</v>
      </c>
      <c r="G67" s="8">
        <f t="shared" si="41"/>
        <v>0</v>
      </c>
      <c r="H67" s="8">
        <f t="shared" si="41"/>
        <v>0</v>
      </c>
      <c r="I67" s="8">
        <f t="shared" si="41"/>
        <v>0</v>
      </c>
      <c r="J67" s="8">
        <f t="shared" si="41"/>
        <v>0</v>
      </c>
      <c r="K67" s="8">
        <f t="shared" si="41"/>
        <v>0</v>
      </c>
      <c r="L67" s="8">
        <f t="shared" si="41"/>
        <v>0</v>
      </c>
      <c r="M67" s="8">
        <f t="shared" si="41"/>
        <v>0</v>
      </c>
      <c r="N67" s="8">
        <f t="shared" si="41"/>
        <v>0</v>
      </c>
      <c r="O67" s="8">
        <f t="shared" si="41"/>
        <v>0</v>
      </c>
      <c r="P67" s="8">
        <f t="shared" si="41"/>
        <v>0</v>
      </c>
      <c r="Q67" s="8">
        <f t="shared" si="41"/>
        <v>0</v>
      </c>
      <c r="R67" s="8">
        <f t="shared" si="41"/>
        <v>0</v>
      </c>
      <c r="S67" s="8">
        <f t="shared" si="41"/>
        <v>0</v>
      </c>
      <c r="T67" s="8">
        <f t="shared" si="41"/>
        <v>0</v>
      </c>
      <c r="U67" s="8">
        <f t="shared" si="41"/>
        <v>0</v>
      </c>
      <c r="V67" s="8">
        <f t="shared" si="41"/>
        <v>0</v>
      </c>
      <c r="X67" s="54">
        <f t="shared" si="38"/>
        <v>0</v>
      </c>
      <c r="Z67" s="54">
        <f t="shared" si="33"/>
        <v>0</v>
      </c>
    </row>
    <row r="68" spans="2:26" ht="15" x14ac:dyDescent="0.25">
      <c r="B68" s="42" t="s">
        <v>78</v>
      </c>
      <c r="C68" s="10">
        <f>SUM(C66:C67)</f>
        <v>332531.96403492003</v>
      </c>
      <c r="D68" s="10">
        <f t="shared" ref="D68:X68" si="42">SUM(D66:D67)</f>
        <v>17052.566996556001</v>
      </c>
      <c r="E68" s="10">
        <f t="shared" si="42"/>
        <v>12249.481018320001</v>
      </c>
      <c r="F68" s="10">
        <f t="shared" si="42"/>
        <v>0</v>
      </c>
      <c r="G68" s="10">
        <f t="shared" si="42"/>
        <v>0</v>
      </c>
      <c r="H68" s="10">
        <f t="shared" si="42"/>
        <v>3100.7458216800001</v>
      </c>
      <c r="I68" s="10">
        <f t="shared" si="42"/>
        <v>5188.3766719200003</v>
      </c>
      <c r="J68" s="10">
        <f t="shared" si="42"/>
        <v>0</v>
      </c>
      <c r="K68" s="10">
        <f t="shared" si="42"/>
        <v>0</v>
      </c>
      <c r="L68" s="10">
        <f t="shared" si="42"/>
        <v>517218.21826038003</v>
      </c>
      <c r="M68" s="10">
        <f t="shared" si="42"/>
        <v>47876.590002617995</v>
      </c>
      <c r="N68" s="10">
        <f t="shared" si="42"/>
        <v>0</v>
      </c>
      <c r="O68" s="10">
        <f t="shared" si="42"/>
        <v>0</v>
      </c>
      <c r="P68" s="10">
        <f t="shared" si="42"/>
        <v>4655.7238005720001</v>
      </c>
      <c r="Q68" s="10">
        <f t="shared" si="42"/>
        <v>0</v>
      </c>
      <c r="R68" s="10">
        <f t="shared" si="42"/>
        <v>0</v>
      </c>
      <c r="S68" s="10">
        <f t="shared" si="42"/>
        <v>0</v>
      </c>
      <c r="T68" s="10">
        <f t="shared" si="42"/>
        <v>517700.21538315609</v>
      </c>
      <c r="U68" s="10">
        <f t="shared" si="42"/>
        <v>350166.30462871195</v>
      </c>
      <c r="V68" s="10">
        <f t="shared" si="42"/>
        <v>318692.19951597601</v>
      </c>
      <c r="X68" s="10">
        <f t="shared" si="42"/>
        <v>2126432.3861348098</v>
      </c>
      <c r="Z68" s="54"/>
    </row>
    <row r="69" spans="2:26" ht="15" x14ac:dyDescent="0.25">
      <c r="B69" s="42" t="s">
        <v>75</v>
      </c>
      <c r="C69" s="10">
        <f>SUM(C65,C68)</f>
        <v>487182.70007209806</v>
      </c>
      <c r="D69" s="10">
        <f t="shared" ref="D69:X69" si="43">SUM(D65,D68)</f>
        <v>23742.445018181403</v>
      </c>
      <c r="E69" s="10">
        <f t="shared" si="43"/>
        <v>32578.596219708001</v>
      </c>
      <c r="F69" s="10">
        <f t="shared" si="43"/>
        <v>0</v>
      </c>
      <c r="G69" s="10">
        <f t="shared" si="43"/>
        <v>0</v>
      </c>
      <c r="H69" s="10">
        <f t="shared" si="43"/>
        <v>3414.741571692</v>
      </c>
      <c r="I69" s="10">
        <f t="shared" si="43"/>
        <v>10778.856688548001</v>
      </c>
      <c r="J69" s="10">
        <f t="shared" si="43"/>
        <v>0</v>
      </c>
      <c r="K69" s="10">
        <f t="shared" si="43"/>
        <v>0</v>
      </c>
      <c r="L69" s="10">
        <f t="shared" si="43"/>
        <v>795394.43065334705</v>
      </c>
      <c r="M69" s="10">
        <f t="shared" si="43"/>
        <v>141266.31710954668</v>
      </c>
      <c r="N69" s="10">
        <f t="shared" si="43"/>
        <v>193752.35110799997</v>
      </c>
      <c r="O69" s="10">
        <f t="shared" si="43"/>
        <v>0</v>
      </c>
      <c r="P69" s="10">
        <f t="shared" si="43"/>
        <v>5127.1837559118003</v>
      </c>
      <c r="Q69" s="10">
        <f t="shared" si="43"/>
        <v>0</v>
      </c>
      <c r="R69" s="10">
        <f t="shared" si="43"/>
        <v>0</v>
      </c>
      <c r="S69" s="10">
        <f t="shared" si="43"/>
        <v>0</v>
      </c>
      <c r="T69" s="10">
        <f t="shared" si="43"/>
        <v>772278.71997042012</v>
      </c>
      <c r="U69" s="10">
        <f t="shared" si="43"/>
        <v>509569.98839999991</v>
      </c>
      <c r="V69" s="10">
        <f t="shared" si="43"/>
        <v>881159.49107999995</v>
      </c>
      <c r="X69" s="10">
        <f t="shared" si="43"/>
        <v>3856245.8216474527</v>
      </c>
      <c r="Z69" s="61">
        <f t="shared" si="33"/>
        <v>557697.33957022754</v>
      </c>
    </row>
    <row r="70" spans="2:26" ht="15" x14ac:dyDescent="0.25">
      <c r="B70" s="32" t="s">
        <v>77</v>
      </c>
      <c r="C70" s="33">
        <v>5.2717114031792522E-2</v>
      </c>
      <c r="D70" s="18">
        <f>+$C70</f>
        <v>5.2717114031792522E-2</v>
      </c>
      <c r="E70" s="18">
        <f t="shared" ref="E70:V70" si="44">+$C70</f>
        <v>5.2717114031792522E-2</v>
      </c>
      <c r="F70" s="18">
        <f t="shared" si="44"/>
        <v>5.2717114031792522E-2</v>
      </c>
      <c r="G70" s="18">
        <f t="shared" si="44"/>
        <v>5.2717114031792522E-2</v>
      </c>
      <c r="H70" s="18">
        <f t="shared" si="44"/>
        <v>5.2717114031792522E-2</v>
      </c>
      <c r="I70" s="18">
        <f t="shared" si="44"/>
        <v>5.2717114031792522E-2</v>
      </c>
      <c r="J70" s="18">
        <f t="shared" si="44"/>
        <v>5.2717114031792522E-2</v>
      </c>
      <c r="K70" s="18">
        <f t="shared" si="44"/>
        <v>5.2717114031792522E-2</v>
      </c>
      <c r="L70" s="18">
        <f t="shared" si="44"/>
        <v>5.2717114031792522E-2</v>
      </c>
      <c r="M70" s="18">
        <f t="shared" si="44"/>
        <v>5.2717114031792522E-2</v>
      </c>
      <c r="N70" s="18">
        <f t="shared" si="44"/>
        <v>5.2717114031792522E-2</v>
      </c>
      <c r="O70" s="18">
        <f t="shared" si="44"/>
        <v>5.2717114031792522E-2</v>
      </c>
      <c r="P70" s="18">
        <f t="shared" si="44"/>
        <v>5.2717114031792522E-2</v>
      </c>
      <c r="Q70" s="18">
        <f t="shared" si="44"/>
        <v>5.2717114031792522E-2</v>
      </c>
      <c r="R70" s="18">
        <f t="shared" si="44"/>
        <v>5.2717114031792522E-2</v>
      </c>
      <c r="S70" s="18">
        <f t="shared" si="44"/>
        <v>5.2717114031792522E-2</v>
      </c>
      <c r="T70" s="18">
        <f t="shared" si="44"/>
        <v>5.2717114031792522E-2</v>
      </c>
      <c r="U70" s="18">
        <f t="shared" si="44"/>
        <v>5.2717114031792522E-2</v>
      </c>
      <c r="V70" s="18">
        <f t="shared" si="44"/>
        <v>5.2717114031792522E-2</v>
      </c>
      <c r="X70" s="75"/>
      <c r="Z70" s="76"/>
    </row>
    <row r="71" spans="2:26" ht="15" x14ac:dyDescent="0.25">
      <c r="B71" s="32" t="s">
        <v>76</v>
      </c>
      <c r="C71" s="33">
        <v>3.4750000000000003E-2</v>
      </c>
      <c r="D71" s="18">
        <f>+$C$71</f>
        <v>3.4750000000000003E-2</v>
      </c>
      <c r="E71" s="18">
        <f t="shared" ref="E71:G71" si="45">+$C$71</f>
        <v>3.4750000000000003E-2</v>
      </c>
      <c r="F71" s="18">
        <f t="shared" si="45"/>
        <v>3.4750000000000003E-2</v>
      </c>
      <c r="G71" s="18">
        <f t="shared" si="45"/>
        <v>3.4750000000000003E-2</v>
      </c>
      <c r="H71" s="116">
        <v>0</v>
      </c>
      <c r="I71" s="18">
        <f>+$H$71</f>
        <v>0</v>
      </c>
      <c r="J71" s="18">
        <f t="shared" ref="J71:K71" si="46">+$H$71</f>
        <v>0</v>
      </c>
      <c r="K71" s="18">
        <f t="shared" si="46"/>
        <v>0</v>
      </c>
      <c r="L71" s="18">
        <f>+$C$71</f>
        <v>3.4750000000000003E-2</v>
      </c>
      <c r="M71" s="18">
        <f t="shared" ref="M71:O71" si="47">+$C$71</f>
        <v>3.4750000000000003E-2</v>
      </c>
      <c r="N71" s="18">
        <f t="shared" si="47"/>
        <v>3.4750000000000003E-2</v>
      </c>
      <c r="O71" s="18">
        <f t="shared" si="47"/>
        <v>3.4750000000000003E-2</v>
      </c>
      <c r="P71" s="18">
        <f>+$H$71</f>
        <v>0</v>
      </c>
      <c r="Q71" s="18">
        <f t="shared" ref="Q71:V71" si="48">+$H$71</f>
        <v>0</v>
      </c>
      <c r="R71" s="18">
        <f t="shared" si="48"/>
        <v>0</v>
      </c>
      <c r="S71" s="18">
        <f t="shared" si="48"/>
        <v>0</v>
      </c>
      <c r="T71" s="18">
        <f t="shared" si="48"/>
        <v>0</v>
      </c>
      <c r="U71" s="18">
        <f t="shared" si="48"/>
        <v>0</v>
      </c>
      <c r="V71" s="18">
        <f t="shared" si="48"/>
        <v>0</v>
      </c>
      <c r="X71" s="75"/>
      <c r="Z71" s="76"/>
    </row>
    <row r="72" spans="2:26" ht="15" x14ac:dyDescent="0.25">
      <c r="B72" s="32" t="s">
        <v>91</v>
      </c>
      <c r="C72" s="116">
        <v>0</v>
      </c>
      <c r="D72" s="18">
        <f>+C72</f>
        <v>0</v>
      </c>
      <c r="E72" s="18">
        <f t="shared" ref="E72:V72" si="49">+D72</f>
        <v>0</v>
      </c>
      <c r="F72" s="18">
        <f t="shared" si="49"/>
        <v>0</v>
      </c>
      <c r="G72" s="18">
        <f t="shared" si="49"/>
        <v>0</v>
      </c>
      <c r="H72" s="18">
        <f t="shared" si="49"/>
        <v>0</v>
      </c>
      <c r="I72" s="18">
        <f t="shared" si="49"/>
        <v>0</v>
      </c>
      <c r="J72" s="18">
        <f t="shared" si="49"/>
        <v>0</v>
      </c>
      <c r="K72" s="18">
        <f t="shared" si="49"/>
        <v>0</v>
      </c>
      <c r="L72" s="18">
        <f t="shared" si="49"/>
        <v>0</v>
      </c>
      <c r="M72" s="18">
        <f t="shared" si="49"/>
        <v>0</v>
      </c>
      <c r="N72" s="18">
        <f t="shared" si="49"/>
        <v>0</v>
      </c>
      <c r="O72" s="18">
        <f t="shared" si="49"/>
        <v>0</v>
      </c>
      <c r="P72" s="18">
        <f t="shared" si="49"/>
        <v>0</v>
      </c>
      <c r="Q72" s="18">
        <f t="shared" si="49"/>
        <v>0</v>
      </c>
      <c r="R72" s="18">
        <f t="shared" si="49"/>
        <v>0</v>
      </c>
      <c r="S72" s="18">
        <f t="shared" si="49"/>
        <v>0</v>
      </c>
      <c r="T72" s="18">
        <f t="shared" si="49"/>
        <v>0</v>
      </c>
      <c r="U72" s="18">
        <f t="shared" si="49"/>
        <v>0</v>
      </c>
      <c r="V72" s="18">
        <f t="shared" si="49"/>
        <v>0</v>
      </c>
      <c r="X72" s="19"/>
      <c r="Z72" s="76"/>
    </row>
    <row r="73" spans="2:26" ht="15" x14ac:dyDescent="0.25">
      <c r="B73" s="32" t="s">
        <v>82</v>
      </c>
      <c r="C73" s="74">
        <f t="shared" ref="C73:V73" si="50">+C71*C41</f>
        <v>84079.031332500017</v>
      </c>
      <c r="D73" s="74">
        <f t="shared" si="50"/>
        <v>4311.6556297500001</v>
      </c>
      <c r="E73" s="74">
        <f t="shared" si="50"/>
        <v>6194.4390899999999</v>
      </c>
      <c r="F73" s="74">
        <f t="shared" si="50"/>
        <v>0</v>
      </c>
      <c r="G73" s="74">
        <f t="shared" si="50"/>
        <v>0</v>
      </c>
      <c r="H73" s="74">
        <f t="shared" si="50"/>
        <v>0</v>
      </c>
      <c r="I73" s="74">
        <f t="shared" si="50"/>
        <v>0</v>
      </c>
      <c r="J73" s="74">
        <f t="shared" si="50"/>
        <v>0</v>
      </c>
      <c r="K73" s="74">
        <f t="shared" si="50"/>
        <v>0</v>
      </c>
      <c r="L73" s="74">
        <f t="shared" si="50"/>
        <v>130776.01999875001</v>
      </c>
      <c r="M73" s="74">
        <f t="shared" si="50"/>
        <v>24210.709022250001</v>
      </c>
      <c r="N73" s="74">
        <f t="shared" si="50"/>
        <v>38657.025900000001</v>
      </c>
      <c r="O73" s="74">
        <f t="shared" si="50"/>
        <v>0</v>
      </c>
      <c r="P73" s="74">
        <f t="shared" si="50"/>
        <v>0</v>
      </c>
      <c r="Q73" s="74">
        <f t="shared" si="50"/>
        <v>0</v>
      </c>
      <c r="R73" s="74">
        <f t="shared" si="50"/>
        <v>0</v>
      </c>
      <c r="S73" s="74">
        <f t="shared" si="50"/>
        <v>0</v>
      </c>
      <c r="T73" s="74">
        <f t="shared" si="50"/>
        <v>0</v>
      </c>
      <c r="U73" s="74">
        <f t="shared" si="50"/>
        <v>0</v>
      </c>
      <c r="V73" s="74">
        <f t="shared" si="50"/>
        <v>0</v>
      </c>
      <c r="X73" s="74">
        <f t="shared" ref="X73:X77" si="51">SUM(C73:V73)</f>
        <v>288228.88097325002</v>
      </c>
      <c r="Z73" s="54">
        <f t="shared" si="33"/>
        <v>94585.126052250023</v>
      </c>
    </row>
    <row r="74" spans="2:26" ht="15" x14ac:dyDescent="0.25">
      <c r="B74" s="32" t="s">
        <v>92</v>
      </c>
      <c r="C74" s="74">
        <f t="shared" ref="C74:V74" si="52">+C72*C41</f>
        <v>0</v>
      </c>
      <c r="D74" s="74">
        <f t="shared" si="52"/>
        <v>0</v>
      </c>
      <c r="E74" s="74">
        <f t="shared" si="52"/>
        <v>0</v>
      </c>
      <c r="F74" s="74">
        <f t="shared" si="52"/>
        <v>0</v>
      </c>
      <c r="G74" s="74">
        <f t="shared" si="52"/>
        <v>0</v>
      </c>
      <c r="H74" s="74">
        <f t="shared" si="52"/>
        <v>0</v>
      </c>
      <c r="I74" s="74">
        <f t="shared" si="52"/>
        <v>0</v>
      </c>
      <c r="J74" s="74">
        <f t="shared" si="52"/>
        <v>0</v>
      </c>
      <c r="K74" s="74">
        <f t="shared" si="52"/>
        <v>0</v>
      </c>
      <c r="L74" s="74">
        <f t="shared" si="52"/>
        <v>0</v>
      </c>
      <c r="M74" s="74">
        <f t="shared" si="52"/>
        <v>0</v>
      </c>
      <c r="N74" s="74">
        <f t="shared" si="52"/>
        <v>0</v>
      </c>
      <c r="O74" s="74">
        <f t="shared" si="52"/>
        <v>0</v>
      </c>
      <c r="P74" s="74">
        <f t="shared" si="52"/>
        <v>0</v>
      </c>
      <c r="Q74" s="74">
        <f t="shared" si="52"/>
        <v>0</v>
      </c>
      <c r="R74" s="74">
        <f t="shared" si="52"/>
        <v>0</v>
      </c>
      <c r="S74" s="74">
        <f t="shared" si="52"/>
        <v>0</v>
      </c>
      <c r="T74" s="74">
        <f t="shared" si="52"/>
        <v>0</v>
      </c>
      <c r="U74" s="74">
        <f t="shared" si="52"/>
        <v>0</v>
      </c>
      <c r="V74" s="74">
        <f t="shared" si="52"/>
        <v>0</v>
      </c>
      <c r="X74" s="74">
        <f t="shared" si="51"/>
        <v>0</v>
      </c>
      <c r="Z74" s="54">
        <f t="shared" si="33"/>
        <v>0</v>
      </c>
    </row>
    <row r="75" spans="2:26" ht="15" x14ac:dyDescent="0.25">
      <c r="B75" s="32" t="s">
        <v>79</v>
      </c>
      <c r="C75" s="74">
        <f t="shared" ref="C75:V75" si="53">C70*C47</f>
        <v>28061.261989535917</v>
      </c>
      <c r="D75" s="74">
        <f t="shared" si="53"/>
        <v>1439.0091835930132</v>
      </c>
      <c r="E75" s="74">
        <f t="shared" si="53"/>
        <v>5732.2964213242894</v>
      </c>
      <c r="F75" s="74">
        <f t="shared" si="53"/>
        <v>0</v>
      </c>
      <c r="G75" s="74">
        <f t="shared" si="53"/>
        <v>0</v>
      </c>
      <c r="H75" s="74">
        <f t="shared" si="53"/>
        <v>261.6615852784127</v>
      </c>
      <c r="I75" s="74">
        <f t="shared" si="53"/>
        <v>2427.9651508867296</v>
      </c>
      <c r="J75" s="74">
        <f t="shared" si="53"/>
        <v>0</v>
      </c>
      <c r="K75" s="74">
        <f t="shared" si="53"/>
        <v>0</v>
      </c>
      <c r="L75" s="74">
        <f t="shared" si="53"/>
        <v>43646.318243383554</v>
      </c>
      <c r="M75" s="74">
        <f t="shared" si="53"/>
        <v>22404.44351289398</v>
      </c>
      <c r="N75" s="74">
        <f t="shared" si="53"/>
        <v>58644.225683460631</v>
      </c>
      <c r="O75" s="74">
        <f t="shared" si="53"/>
        <v>0</v>
      </c>
      <c r="P75" s="74">
        <f t="shared" si="53"/>
        <v>392.88098423238893</v>
      </c>
      <c r="Q75" s="74">
        <f t="shared" si="53"/>
        <v>0</v>
      </c>
      <c r="R75" s="74">
        <f t="shared" si="53"/>
        <v>0</v>
      </c>
      <c r="S75" s="74">
        <f t="shared" si="53"/>
        <v>0</v>
      </c>
      <c r="T75" s="74">
        <f t="shared" si="53"/>
        <v>43686.992370996137</v>
      </c>
      <c r="U75" s="74">
        <f t="shared" si="53"/>
        <v>29549.365104228189</v>
      </c>
      <c r="V75" s="74">
        <f t="shared" si="53"/>
        <v>149135.96356100516</v>
      </c>
      <c r="X75" s="74">
        <f t="shared" si="51"/>
        <v>385382.38379081839</v>
      </c>
      <c r="Z75" s="54">
        <f t="shared" si="33"/>
        <v>37922.194330618368</v>
      </c>
    </row>
    <row r="76" spans="2:26" ht="15" x14ac:dyDescent="0.25">
      <c r="B76" s="42" t="s">
        <v>85</v>
      </c>
      <c r="C76" s="80">
        <f t="shared" ref="C76:V76" si="54">SUM(C73:C75)</f>
        <v>112140.29332203593</v>
      </c>
      <c r="D76" s="80">
        <f t="shared" si="54"/>
        <v>5750.6648133430135</v>
      </c>
      <c r="E76" s="80">
        <f t="shared" si="54"/>
        <v>11926.735511324288</v>
      </c>
      <c r="F76" s="80">
        <f t="shared" si="54"/>
        <v>0</v>
      </c>
      <c r="G76" s="80">
        <f t="shared" si="54"/>
        <v>0</v>
      </c>
      <c r="H76" s="80">
        <f t="shared" si="54"/>
        <v>261.6615852784127</v>
      </c>
      <c r="I76" s="80">
        <f t="shared" si="54"/>
        <v>2427.9651508867296</v>
      </c>
      <c r="J76" s="80">
        <f t="shared" si="54"/>
        <v>0</v>
      </c>
      <c r="K76" s="80">
        <f t="shared" si="54"/>
        <v>0</v>
      </c>
      <c r="L76" s="80">
        <f t="shared" si="54"/>
        <v>174422.33824213356</v>
      </c>
      <c r="M76" s="80">
        <f t="shared" si="54"/>
        <v>46615.152535143978</v>
      </c>
      <c r="N76" s="80">
        <f t="shared" si="54"/>
        <v>97301.251583460631</v>
      </c>
      <c r="O76" s="80">
        <f t="shared" si="54"/>
        <v>0</v>
      </c>
      <c r="P76" s="80">
        <f t="shared" si="54"/>
        <v>392.88098423238893</v>
      </c>
      <c r="Q76" s="80">
        <f t="shared" si="54"/>
        <v>0</v>
      </c>
      <c r="R76" s="80">
        <f t="shared" si="54"/>
        <v>0</v>
      </c>
      <c r="S76" s="80">
        <f t="shared" si="54"/>
        <v>0</v>
      </c>
      <c r="T76" s="80">
        <f t="shared" si="54"/>
        <v>43686.992370996137</v>
      </c>
      <c r="U76" s="80">
        <f t="shared" si="54"/>
        <v>29549.365104228189</v>
      </c>
      <c r="V76" s="80">
        <f t="shared" si="54"/>
        <v>149135.96356100516</v>
      </c>
      <c r="X76" s="80">
        <f>SUM(X73:X75)</f>
        <v>673611.26476406842</v>
      </c>
      <c r="Z76" s="80">
        <f>SUM(Z73:Z75)</f>
        <v>132507.32038286841</v>
      </c>
    </row>
    <row r="77" spans="2:26" ht="15" x14ac:dyDescent="0.25">
      <c r="B77" s="32" t="s">
        <v>83</v>
      </c>
      <c r="C77" s="74">
        <f t="shared" ref="C77:V77" si="55">+C70*C54</f>
        <v>99489.928871990982</v>
      </c>
      <c r="D77" s="74">
        <f t="shared" si="55"/>
        <v>5101.9416509206831</v>
      </c>
      <c r="E77" s="74">
        <f t="shared" si="55"/>
        <v>3664.910826748317</v>
      </c>
      <c r="F77" s="74">
        <f t="shared" si="55"/>
        <v>0</v>
      </c>
      <c r="G77" s="74">
        <f t="shared" si="55"/>
        <v>0</v>
      </c>
      <c r="H77" s="74">
        <f t="shared" si="55"/>
        <v>927.70925689619048</v>
      </c>
      <c r="I77" s="74">
        <f t="shared" si="55"/>
        <v>1552.3055882718436</v>
      </c>
      <c r="J77" s="74">
        <f t="shared" si="55"/>
        <v>0</v>
      </c>
      <c r="K77" s="74">
        <f t="shared" si="55"/>
        <v>0</v>
      </c>
      <c r="L77" s="74">
        <f t="shared" si="55"/>
        <v>154746.03740835987</v>
      </c>
      <c r="M77" s="74">
        <f t="shared" si="55"/>
        <v>14324.152409883034</v>
      </c>
      <c r="N77" s="74">
        <f t="shared" si="55"/>
        <v>0</v>
      </c>
      <c r="O77" s="74">
        <f t="shared" si="55"/>
        <v>0</v>
      </c>
      <c r="P77" s="74">
        <f t="shared" si="55"/>
        <v>1392.941671369379</v>
      </c>
      <c r="Q77" s="74">
        <f t="shared" si="55"/>
        <v>0</v>
      </c>
      <c r="R77" s="74">
        <f t="shared" si="55"/>
        <v>0</v>
      </c>
      <c r="S77" s="74">
        <f t="shared" si="55"/>
        <v>0</v>
      </c>
      <c r="T77" s="74">
        <f t="shared" si="55"/>
        <v>154890.24567898631</v>
      </c>
      <c r="U77" s="74">
        <f t="shared" si="55"/>
        <v>104765.93082408176</v>
      </c>
      <c r="V77" s="74">
        <f t="shared" si="55"/>
        <v>95349.222604577066</v>
      </c>
      <c r="X77" s="74">
        <f t="shared" si="51"/>
        <v>636205.32679208543</v>
      </c>
      <c r="Z77" s="54">
        <f t="shared" si="33"/>
        <v>110736.79619482803</v>
      </c>
    </row>
    <row r="78" spans="2:26" ht="15" x14ac:dyDescent="0.25">
      <c r="B78" s="42" t="s">
        <v>84</v>
      </c>
      <c r="C78" s="80">
        <f>SUM(C76:C77)</f>
        <v>211630.22219402692</v>
      </c>
      <c r="D78" s="80">
        <f t="shared" ref="D78:X78" si="56">SUM(D76:D77)</f>
        <v>10852.606464263696</v>
      </c>
      <c r="E78" s="80">
        <f t="shared" si="56"/>
        <v>15591.646338072605</v>
      </c>
      <c r="F78" s="80">
        <f t="shared" si="56"/>
        <v>0</v>
      </c>
      <c r="G78" s="80">
        <f t="shared" si="56"/>
        <v>0</v>
      </c>
      <c r="H78" s="80">
        <f t="shared" si="56"/>
        <v>1189.3708421746032</v>
      </c>
      <c r="I78" s="80">
        <f t="shared" si="56"/>
        <v>3980.2707391585732</v>
      </c>
      <c r="J78" s="80">
        <f t="shared" si="56"/>
        <v>0</v>
      </c>
      <c r="K78" s="80">
        <f t="shared" si="56"/>
        <v>0</v>
      </c>
      <c r="L78" s="80">
        <f t="shared" si="56"/>
        <v>329168.37565049343</v>
      </c>
      <c r="M78" s="80">
        <f t="shared" si="56"/>
        <v>60939.304945027012</v>
      </c>
      <c r="N78" s="80">
        <f t="shared" si="56"/>
        <v>97301.251583460631</v>
      </c>
      <c r="O78" s="80">
        <f t="shared" si="56"/>
        <v>0</v>
      </c>
      <c r="P78" s="80">
        <f t="shared" si="56"/>
        <v>1785.822655601768</v>
      </c>
      <c r="Q78" s="80">
        <f t="shared" si="56"/>
        <v>0</v>
      </c>
      <c r="R78" s="80">
        <f t="shared" si="56"/>
        <v>0</v>
      </c>
      <c r="S78" s="80">
        <f t="shared" si="56"/>
        <v>0</v>
      </c>
      <c r="T78" s="80">
        <f t="shared" si="56"/>
        <v>198577.23804998244</v>
      </c>
      <c r="U78" s="80">
        <f t="shared" si="56"/>
        <v>134315.29592830996</v>
      </c>
      <c r="V78" s="80">
        <f t="shared" si="56"/>
        <v>244485.18616558221</v>
      </c>
      <c r="X78" s="80">
        <f t="shared" si="56"/>
        <v>1309816.5915561537</v>
      </c>
      <c r="Z78" s="61">
        <f t="shared" si="33"/>
        <v>243244.1165776964</v>
      </c>
    </row>
    <row r="79" spans="2:26" ht="15" x14ac:dyDescent="0.25">
      <c r="B79" s="81" t="s">
        <v>164</v>
      </c>
      <c r="C79" s="82">
        <f>+C61</f>
        <v>0</v>
      </c>
      <c r="D79" s="82">
        <f t="shared" ref="D79:V79" si="57">+D61</f>
        <v>0</v>
      </c>
      <c r="E79" s="82">
        <f t="shared" si="57"/>
        <v>0</v>
      </c>
      <c r="F79" s="82">
        <f t="shared" si="57"/>
        <v>0</v>
      </c>
      <c r="G79" s="82">
        <f t="shared" si="57"/>
        <v>0</v>
      </c>
      <c r="H79" s="82">
        <f t="shared" si="57"/>
        <v>0</v>
      </c>
      <c r="I79" s="82">
        <f t="shared" si="57"/>
        <v>0</v>
      </c>
      <c r="J79" s="82">
        <f t="shared" si="57"/>
        <v>0</v>
      </c>
      <c r="K79" s="82">
        <f t="shared" si="57"/>
        <v>0</v>
      </c>
      <c r="L79" s="82">
        <f t="shared" si="57"/>
        <v>0</v>
      </c>
      <c r="M79" s="82">
        <f t="shared" si="57"/>
        <v>0</v>
      </c>
      <c r="N79" s="82">
        <f t="shared" si="57"/>
        <v>0</v>
      </c>
      <c r="O79" s="82">
        <f t="shared" si="57"/>
        <v>0</v>
      </c>
      <c r="P79" s="82">
        <f t="shared" si="57"/>
        <v>0</v>
      </c>
      <c r="Q79" s="82">
        <f t="shared" si="57"/>
        <v>0</v>
      </c>
      <c r="R79" s="82">
        <f t="shared" si="57"/>
        <v>0</v>
      </c>
      <c r="S79" s="82">
        <f t="shared" si="57"/>
        <v>0</v>
      </c>
      <c r="T79" s="82">
        <f t="shared" si="57"/>
        <v>108560.49512022</v>
      </c>
      <c r="U79" s="82">
        <f t="shared" si="57"/>
        <v>60638.828619599997</v>
      </c>
      <c r="V79" s="82">
        <f t="shared" si="57"/>
        <v>64000.005141599991</v>
      </c>
      <c r="X79" s="83">
        <f>SUM(C79:V79)</f>
        <v>233199.32888141996</v>
      </c>
      <c r="Z79" s="61">
        <f t="shared" si="33"/>
        <v>0</v>
      </c>
    </row>
    <row r="80" spans="2:26" ht="15" x14ac:dyDescent="0.25">
      <c r="B80" s="42" t="s">
        <v>165</v>
      </c>
      <c r="C80" s="43">
        <f t="shared" ref="C80:Z88" si="58">+(C79/750000)/100</f>
        <v>0</v>
      </c>
      <c r="D80" s="43">
        <f t="shared" si="58"/>
        <v>0</v>
      </c>
      <c r="E80" s="43">
        <f t="shared" si="58"/>
        <v>0</v>
      </c>
      <c r="F80" s="43">
        <f t="shared" si="58"/>
        <v>0</v>
      </c>
      <c r="G80" s="43">
        <f t="shared" si="58"/>
        <v>0</v>
      </c>
      <c r="H80" s="43">
        <f t="shared" si="58"/>
        <v>0</v>
      </c>
      <c r="I80" s="43">
        <f t="shared" si="58"/>
        <v>0</v>
      </c>
      <c r="J80" s="43">
        <f t="shared" si="58"/>
        <v>0</v>
      </c>
      <c r="K80" s="43">
        <f t="shared" si="58"/>
        <v>0</v>
      </c>
      <c r="L80" s="43">
        <f t="shared" si="58"/>
        <v>0</v>
      </c>
      <c r="M80" s="43">
        <f t="shared" si="58"/>
        <v>0</v>
      </c>
      <c r="N80" s="43">
        <f t="shared" si="58"/>
        <v>0</v>
      </c>
      <c r="O80" s="43">
        <f t="shared" si="58"/>
        <v>0</v>
      </c>
      <c r="P80" s="43">
        <f t="shared" si="58"/>
        <v>0</v>
      </c>
      <c r="Q80" s="43">
        <f t="shared" si="58"/>
        <v>0</v>
      </c>
      <c r="R80" s="43">
        <f t="shared" si="58"/>
        <v>0</v>
      </c>
      <c r="S80" s="43">
        <f t="shared" si="58"/>
        <v>0</v>
      </c>
      <c r="T80" s="43">
        <f t="shared" si="58"/>
        <v>1.4474732682696E-3</v>
      </c>
      <c r="U80" s="43">
        <f t="shared" si="58"/>
        <v>8.0851771492799996E-4</v>
      </c>
      <c r="V80" s="43">
        <f t="shared" si="58"/>
        <v>8.5333340188799983E-4</v>
      </c>
      <c r="X80" s="43">
        <f t="shared" si="58"/>
        <v>3.1093243850855994E-3</v>
      </c>
      <c r="Z80" s="43">
        <f t="shared" si="58"/>
        <v>0</v>
      </c>
    </row>
    <row r="81" spans="2:26" ht="15" x14ac:dyDescent="0.25">
      <c r="B81" s="81" t="s">
        <v>90</v>
      </c>
      <c r="C81" s="82">
        <f t="shared" ref="C81:V81" si="59">C62-C73</f>
        <v>-35688.221932500011</v>
      </c>
      <c r="D81" s="82">
        <f t="shared" si="59"/>
        <v>-3070.8914197499998</v>
      </c>
      <c r="E81" s="82">
        <f t="shared" si="59"/>
        <v>-4411.8666899999998</v>
      </c>
      <c r="F81" s="82">
        <f t="shared" si="59"/>
        <v>0</v>
      </c>
      <c r="G81" s="82">
        <f t="shared" si="59"/>
        <v>0</v>
      </c>
      <c r="H81" s="82">
        <f t="shared" si="59"/>
        <v>-676.84140000000002</v>
      </c>
      <c r="I81" s="82">
        <f t="shared" si="59"/>
        <v>-2265.0731999999998</v>
      </c>
      <c r="J81" s="82">
        <f t="shared" si="59"/>
        <v>0</v>
      </c>
      <c r="K81" s="82">
        <f t="shared" si="59"/>
        <v>0</v>
      </c>
      <c r="L81" s="82">
        <f t="shared" si="59"/>
        <v>-17875.858848750009</v>
      </c>
      <c r="M81" s="82">
        <f t="shared" si="59"/>
        <v>-3309.3774922500015</v>
      </c>
      <c r="N81" s="82">
        <f t="shared" si="59"/>
        <v>-5284.0539000000063</v>
      </c>
      <c r="O81" s="82">
        <f t="shared" si="59"/>
        <v>0</v>
      </c>
      <c r="P81" s="82">
        <f t="shared" si="59"/>
        <v>-1016.2673099999998</v>
      </c>
      <c r="Q81" s="82">
        <f t="shared" si="59"/>
        <v>0</v>
      </c>
      <c r="R81" s="82">
        <f t="shared" si="59"/>
        <v>0</v>
      </c>
      <c r="S81" s="82">
        <f t="shared" si="59"/>
        <v>0</v>
      </c>
      <c r="T81" s="82">
        <f t="shared" si="59"/>
        <v>0</v>
      </c>
      <c r="U81" s="82">
        <f t="shared" si="59"/>
        <v>0</v>
      </c>
      <c r="V81" s="82">
        <f t="shared" si="59"/>
        <v>0</v>
      </c>
      <c r="X81" s="83">
        <f>SUM(C81:V81)</f>
        <v>-73598.452193250007</v>
      </c>
      <c r="Z81" s="61">
        <f t="shared" si="33"/>
        <v>-46112.894642250008</v>
      </c>
    </row>
    <row r="82" spans="2:26" ht="15" x14ac:dyDescent="0.25">
      <c r="B82" s="42" t="s">
        <v>95</v>
      </c>
      <c r="C82" s="43">
        <f>+(C81/750000)/100</f>
        <v>-4.7584295910000019E-4</v>
      </c>
      <c r="D82" s="43">
        <f t="shared" si="58"/>
        <v>-4.0945218929999999E-5</v>
      </c>
      <c r="E82" s="43">
        <f t="shared" si="58"/>
        <v>-5.88248892E-5</v>
      </c>
      <c r="F82" s="43">
        <f t="shared" si="58"/>
        <v>0</v>
      </c>
      <c r="G82" s="43">
        <f t="shared" si="58"/>
        <v>0</v>
      </c>
      <c r="H82" s="43">
        <f t="shared" si="58"/>
        <v>-9.0245520000000003E-6</v>
      </c>
      <c r="I82" s="43">
        <f t="shared" si="58"/>
        <v>-3.0200975999999995E-5</v>
      </c>
      <c r="J82" s="43">
        <f t="shared" si="58"/>
        <v>0</v>
      </c>
      <c r="K82" s="43">
        <f t="shared" si="58"/>
        <v>0</v>
      </c>
      <c r="L82" s="43">
        <f t="shared" si="58"/>
        <v>-2.3834478465000015E-4</v>
      </c>
      <c r="M82" s="43">
        <f t="shared" si="58"/>
        <v>-4.4125033230000018E-5</v>
      </c>
      <c r="N82" s="43">
        <f t="shared" si="58"/>
        <v>-7.0454052000000077E-5</v>
      </c>
      <c r="O82" s="43">
        <f t="shared" si="58"/>
        <v>0</v>
      </c>
      <c r="P82" s="43">
        <f t="shared" si="58"/>
        <v>-1.3550230799999998E-5</v>
      </c>
      <c r="Q82" s="43">
        <f t="shared" si="58"/>
        <v>0</v>
      </c>
      <c r="R82" s="43">
        <f t="shared" si="58"/>
        <v>0</v>
      </c>
      <c r="S82" s="43">
        <f t="shared" si="58"/>
        <v>0</v>
      </c>
      <c r="T82" s="43">
        <f t="shared" si="58"/>
        <v>0</v>
      </c>
      <c r="U82" s="43">
        <f t="shared" si="58"/>
        <v>0</v>
      </c>
      <c r="V82" s="43">
        <f t="shared" si="58"/>
        <v>0</v>
      </c>
      <c r="X82" s="43">
        <f t="shared" si="58"/>
        <v>-9.8131269591000001E-4</v>
      </c>
      <c r="Z82" s="43">
        <f t="shared" si="58"/>
        <v>-6.1483859523000009E-4</v>
      </c>
    </row>
    <row r="83" spans="2:26" ht="15" x14ac:dyDescent="0.25">
      <c r="B83" s="81" t="s">
        <v>87</v>
      </c>
      <c r="C83" s="82">
        <f t="shared" ref="C83:V83" si="60">C63-C74</f>
        <v>24195.404700000003</v>
      </c>
      <c r="D83" s="82">
        <f t="shared" si="60"/>
        <v>1240.76421</v>
      </c>
      <c r="E83" s="82">
        <f t="shared" si="60"/>
        <v>1782.5724</v>
      </c>
      <c r="F83" s="82">
        <f t="shared" si="60"/>
        <v>0</v>
      </c>
      <c r="G83" s="82">
        <f t="shared" si="60"/>
        <v>0</v>
      </c>
      <c r="H83" s="82">
        <f t="shared" si="60"/>
        <v>225.61380000000003</v>
      </c>
      <c r="I83" s="82">
        <f t="shared" si="60"/>
        <v>755.02440000000001</v>
      </c>
      <c r="J83" s="82">
        <f t="shared" si="60"/>
        <v>0</v>
      </c>
      <c r="K83" s="82">
        <f t="shared" si="60"/>
        <v>0</v>
      </c>
      <c r="L83" s="82">
        <f t="shared" si="60"/>
        <v>37633.387050000005</v>
      </c>
      <c r="M83" s="82">
        <f t="shared" si="60"/>
        <v>6967.1105099999995</v>
      </c>
      <c r="N83" s="82">
        <f t="shared" si="60"/>
        <v>-11124.323999999999</v>
      </c>
      <c r="O83" s="82">
        <f t="shared" si="60"/>
        <v>0</v>
      </c>
      <c r="P83" s="82">
        <f t="shared" si="60"/>
        <v>338.75576999999998</v>
      </c>
      <c r="Q83" s="82">
        <f t="shared" si="60"/>
        <v>0</v>
      </c>
      <c r="R83" s="82">
        <f t="shared" si="60"/>
        <v>0</v>
      </c>
      <c r="S83" s="82">
        <f t="shared" si="60"/>
        <v>0</v>
      </c>
      <c r="T83" s="82">
        <f t="shared" si="60"/>
        <v>0</v>
      </c>
      <c r="U83" s="82">
        <f t="shared" si="60"/>
        <v>0</v>
      </c>
      <c r="V83" s="82">
        <f t="shared" si="60"/>
        <v>0</v>
      </c>
      <c r="X83" s="83">
        <f t="shared" ref="X83:X87" si="61">SUM(C83:V83)</f>
        <v>62014.308840000005</v>
      </c>
      <c r="Z83" s="61">
        <f t="shared" si="33"/>
        <v>28199.379510000002</v>
      </c>
    </row>
    <row r="84" spans="2:26" ht="15" x14ac:dyDescent="0.25">
      <c r="B84" s="42" t="s">
        <v>96</v>
      </c>
      <c r="C84" s="43">
        <f>+(C83/750000)/100</f>
        <v>3.2260539600000005E-4</v>
      </c>
      <c r="D84" s="43">
        <f t="shared" ref="D84:X84" si="62">+(D83/750000)/100</f>
        <v>1.6543522799999998E-5</v>
      </c>
      <c r="E84" s="43">
        <f t="shared" si="62"/>
        <v>2.3767632E-5</v>
      </c>
      <c r="F84" s="43">
        <f t="shared" si="62"/>
        <v>0</v>
      </c>
      <c r="G84" s="43">
        <f t="shared" si="62"/>
        <v>0</v>
      </c>
      <c r="H84" s="43">
        <f t="shared" si="62"/>
        <v>3.0081840000000003E-6</v>
      </c>
      <c r="I84" s="43">
        <f t="shared" si="62"/>
        <v>1.0066992E-5</v>
      </c>
      <c r="J84" s="43">
        <f t="shared" si="62"/>
        <v>0</v>
      </c>
      <c r="K84" s="43">
        <f t="shared" si="62"/>
        <v>0</v>
      </c>
      <c r="L84" s="43">
        <f t="shared" si="62"/>
        <v>5.0177849400000012E-4</v>
      </c>
      <c r="M84" s="43">
        <f t="shared" si="62"/>
        <v>9.28948068E-5</v>
      </c>
      <c r="N84" s="43">
        <f t="shared" si="62"/>
        <v>-1.4832431999999997E-4</v>
      </c>
      <c r="O84" s="43">
        <f t="shared" si="62"/>
        <v>0</v>
      </c>
      <c r="P84" s="43">
        <f t="shared" si="62"/>
        <v>4.5167436000000001E-6</v>
      </c>
      <c r="Q84" s="43">
        <f t="shared" si="62"/>
        <v>0</v>
      </c>
      <c r="R84" s="43">
        <f t="shared" si="62"/>
        <v>0</v>
      </c>
      <c r="S84" s="43">
        <f t="shared" si="62"/>
        <v>0</v>
      </c>
      <c r="T84" s="43">
        <f t="shared" si="62"/>
        <v>0</v>
      </c>
      <c r="U84" s="43">
        <f t="shared" si="62"/>
        <v>0</v>
      </c>
      <c r="V84" s="43">
        <f t="shared" si="62"/>
        <v>0</v>
      </c>
      <c r="X84" s="43">
        <f t="shared" si="62"/>
        <v>8.2685745119999996E-4</v>
      </c>
      <c r="Z84" s="43">
        <f t="shared" si="58"/>
        <v>3.7599172680000001E-4</v>
      </c>
    </row>
    <row r="85" spans="2:26" ht="15" x14ac:dyDescent="0.25">
      <c r="B85" s="81" t="s">
        <v>86</v>
      </c>
      <c r="C85" s="82">
        <f t="shared" ref="C85:V85" si="63">C64-C75</f>
        <v>54003.259947642095</v>
      </c>
      <c r="D85" s="82">
        <f t="shared" si="63"/>
        <v>2769.3404180323869</v>
      </c>
      <c r="E85" s="82">
        <f t="shared" si="63"/>
        <v>11031.673980063708</v>
      </c>
      <c r="F85" s="82">
        <f t="shared" si="63"/>
        <v>0</v>
      </c>
      <c r="G85" s="82">
        <f t="shared" si="63"/>
        <v>0</v>
      </c>
      <c r="H85" s="82">
        <f t="shared" si="63"/>
        <v>503.56176473358727</v>
      </c>
      <c r="I85" s="82">
        <f t="shared" si="63"/>
        <v>4672.5636657412706</v>
      </c>
      <c r="J85" s="82">
        <f t="shared" si="63"/>
        <v>0</v>
      </c>
      <c r="K85" s="82">
        <f t="shared" si="63"/>
        <v>0</v>
      </c>
      <c r="L85" s="82">
        <f t="shared" si="63"/>
        <v>83996.345949583454</v>
      </c>
      <c r="M85" s="82">
        <f t="shared" si="63"/>
        <v>43116.84155403472</v>
      </c>
      <c r="N85" s="82">
        <f t="shared" si="63"/>
        <v>112859.47742453936</v>
      </c>
      <c r="O85" s="82">
        <f t="shared" si="63"/>
        <v>0</v>
      </c>
      <c r="P85" s="82">
        <f t="shared" si="63"/>
        <v>756.09051110741098</v>
      </c>
      <c r="Q85" s="82">
        <f t="shared" si="63"/>
        <v>0</v>
      </c>
      <c r="R85" s="82">
        <f t="shared" si="63"/>
        <v>0</v>
      </c>
      <c r="S85" s="82">
        <f t="shared" si="63"/>
        <v>0</v>
      </c>
      <c r="T85" s="82">
        <f t="shared" si="63"/>
        <v>102331.01709604787</v>
      </c>
      <c r="U85" s="82">
        <f t="shared" si="63"/>
        <v>69215.490047459796</v>
      </c>
      <c r="V85" s="82">
        <f t="shared" si="63"/>
        <v>349331.32286141883</v>
      </c>
      <c r="X85" s="83">
        <f t="shared" si="61"/>
        <v>834586.98522040446</v>
      </c>
      <c r="Z85" s="61">
        <f t="shared" si="33"/>
        <v>72980.399776213046</v>
      </c>
    </row>
    <row r="86" spans="2:26" ht="15" x14ac:dyDescent="0.25">
      <c r="B86" s="42" t="s">
        <v>97</v>
      </c>
      <c r="C86" s="43">
        <f>+(C85/750000)/100</f>
        <v>7.2004346596856133E-4</v>
      </c>
      <c r="D86" s="43">
        <f t="shared" ref="D86:X86" si="64">+(D85/750000)/100</f>
        <v>3.6924538907098492E-5</v>
      </c>
      <c r="E86" s="43">
        <f t="shared" si="64"/>
        <v>1.4708898640084943E-4</v>
      </c>
      <c r="F86" s="43">
        <f t="shared" si="64"/>
        <v>0</v>
      </c>
      <c r="G86" s="43">
        <f t="shared" si="64"/>
        <v>0</v>
      </c>
      <c r="H86" s="43">
        <f t="shared" si="64"/>
        <v>6.7141568631144968E-6</v>
      </c>
      <c r="I86" s="43">
        <f t="shared" si="64"/>
        <v>6.2300848876550266E-5</v>
      </c>
      <c r="J86" s="43">
        <f t="shared" si="64"/>
        <v>0</v>
      </c>
      <c r="K86" s="43">
        <f t="shared" si="64"/>
        <v>0</v>
      </c>
      <c r="L86" s="43">
        <f t="shared" si="64"/>
        <v>1.1199512793277793E-3</v>
      </c>
      <c r="M86" s="43">
        <f t="shared" si="64"/>
        <v>5.7489122072046297E-4</v>
      </c>
      <c r="N86" s="43">
        <f t="shared" si="64"/>
        <v>1.5047930323271916E-3</v>
      </c>
      <c r="O86" s="43">
        <f t="shared" si="64"/>
        <v>0</v>
      </c>
      <c r="P86" s="43">
        <f t="shared" si="64"/>
        <v>1.0081206814765479E-5</v>
      </c>
      <c r="Q86" s="43">
        <f t="shared" si="64"/>
        <v>0</v>
      </c>
      <c r="R86" s="43">
        <f t="shared" si="64"/>
        <v>0</v>
      </c>
      <c r="S86" s="43">
        <f t="shared" si="64"/>
        <v>0</v>
      </c>
      <c r="T86" s="43">
        <f t="shared" si="64"/>
        <v>1.3644135612806382E-3</v>
      </c>
      <c r="U86" s="43">
        <f t="shared" si="64"/>
        <v>9.2287320063279732E-4</v>
      </c>
      <c r="V86" s="43">
        <f t="shared" si="64"/>
        <v>4.6577509714855843E-3</v>
      </c>
      <c r="X86" s="43">
        <f t="shared" si="64"/>
        <v>1.1127826469605393E-2</v>
      </c>
      <c r="Z86" s="43">
        <f t="shared" si="58"/>
        <v>9.7307199701617399E-4</v>
      </c>
    </row>
    <row r="87" spans="2:26" ht="15" x14ac:dyDescent="0.25">
      <c r="B87" s="81" t="s">
        <v>94</v>
      </c>
      <c r="C87" s="82">
        <f t="shared" ref="C87:V87" si="65">C68-C77</f>
        <v>233042.03516292904</v>
      </c>
      <c r="D87" s="82">
        <f t="shared" si="65"/>
        <v>11950.625345635319</v>
      </c>
      <c r="E87" s="82">
        <f t="shared" si="65"/>
        <v>8584.5701915716836</v>
      </c>
      <c r="F87" s="82">
        <f t="shared" si="65"/>
        <v>0</v>
      </c>
      <c r="G87" s="82">
        <f t="shared" si="65"/>
        <v>0</v>
      </c>
      <c r="H87" s="82">
        <f t="shared" si="65"/>
        <v>2173.0365647838098</v>
      </c>
      <c r="I87" s="82">
        <f t="shared" si="65"/>
        <v>3636.0710836481567</v>
      </c>
      <c r="J87" s="82">
        <f t="shared" si="65"/>
        <v>0</v>
      </c>
      <c r="K87" s="82">
        <f t="shared" si="65"/>
        <v>0</v>
      </c>
      <c r="L87" s="82">
        <f t="shared" si="65"/>
        <v>362472.18085202016</v>
      </c>
      <c r="M87" s="82">
        <f t="shared" si="65"/>
        <v>33552.437592734961</v>
      </c>
      <c r="N87" s="82">
        <f t="shared" si="65"/>
        <v>0</v>
      </c>
      <c r="O87" s="82">
        <f t="shared" si="65"/>
        <v>0</v>
      </c>
      <c r="P87" s="82">
        <f t="shared" si="65"/>
        <v>3262.782129202621</v>
      </c>
      <c r="Q87" s="82">
        <f t="shared" si="65"/>
        <v>0</v>
      </c>
      <c r="R87" s="82">
        <f t="shared" si="65"/>
        <v>0</v>
      </c>
      <c r="S87" s="82">
        <f t="shared" si="65"/>
        <v>0</v>
      </c>
      <c r="T87" s="82">
        <f t="shared" si="65"/>
        <v>362809.96970416978</v>
      </c>
      <c r="U87" s="82">
        <f t="shared" si="65"/>
        <v>245400.37380463019</v>
      </c>
      <c r="V87" s="82">
        <f t="shared" si="65"/>
        <v>223342.97691139893</v>
      </c>
      <c r="X87" s="83">
        <f t="shared" si="61"/>
        <v>1490227.0593427247</v>
      </c>
      <c r="Z87" s="61">
        <f t="shared" si="33"/>
        <v>259386.33834856801</v>
      </c>
    </row>
    <row r="88" spans="2:26" ht="15" x14ac:dyDescent="0.25">
      <c r="B88" s="42" t="s">
        <v>98</v>
      </c>
      <c r="C88" s="43">
        <f>+(C87/750000)/100</f>
        <v>3.1072271355057205E-3</v>
      </c>
      <c r="D88" s="43">
        <f t="shared" ref="D88:X88" si="66">+(D87/750000)/100</f>
        <v>1.593416712751376E-4</v>
      </c>
      <c r="E88" s="43">
        <f t="shared" si="66"/>
        <v>1.1446093588762244E-4</v>
      </c>
      <c r="F88" s="43">
        <f t="shared" si="66"/>
        <v>0</v>
      </c>
      <c r="G88" s="43">
        <f t="shared" si="66"/>
        <v>0</v>
      </c>
      <c r="H88" s="43">
        <f t="shared" si="66"/>
        <v>2.897382086378413E-5</v>
      </c>
      <c r="I88" s="43">
        <f t="shared" si="66"/>
        <v>4.8480947781975417E-5</v>
      </c>
      <c r="J88" s="43">
        <f t="shared" si="66"/>
        <v>0</v>
      </c>
      <c r="K88" s="43">
        <f t="shared" si="66"/>
        <v>0</v>
      </c>
      <c r="L88" s="43">
        <f t="shared" si="66"/>
        <v>4.8329624113602684E-3</v>
      </c>
      <c r="M88" s="43">
        <f t="shared" si="66"/>
        <v>4.4736583456979952E-4</v>
      </c>
      <c r="N88" s="43">
        <f t="shared" si="66"/>
        <v>0</v>
      </c>
      <c r="O88" s="43">
        <f t="shared" si="66"/>
        <v>0</v>
      </c>
      <c r="P88" s="43">
        <f t="shared" si="66"/>
        <v>4.3503761722701611E-5</v>
      </c>
      <c r="Q88" s="43">
        <f t="shared" si="66"/>
        <v>0</v>
      </c>
      <c r="R88" s="43">
        <f t="shared" si="66"/>
        <v>0</v>
      </c>
      <c r="S88" s="43">
        <f t="shared" si="66"/>
        <v>0</v>
      </c>
      <c r="T88" s="43">
        <f t="shared" si="66"/>
        <v>4.8374662627222636E-3</v>
      </c>
      <c r="U88" s="43">
        <f t="shared" si="66"/>
        <v>3.272004984061736E-3</v>
      </c>
      <c r="V88" s="43">
        <f t="shared" si="66"/>
        <v>2.9779063588186521E-3</v>
      </c>
      <c r="X88" s="43">
        <f t="shared" si="66"/>
        <v>1.9869694124569664E-2</v>
      </c>
      <c r="Z88" s="43">
        <f t="shared" si="58"/>
        <v>3.4584845113142405E-3</v>
      </c>
    </row>
    <row r="89" spans="2:26" ht="15" x14ac:dyDescent="0.25">
      <c r="B89" s="42" t="s">
        <v>99</v>
      </c>
      <c r="C89" s="10">
        <f t="shared" ref="C89:V89" si="67">+C69-C78</f>
        <v>275552.47787807113</v>
      </c>
      <c r="D89" s="10">
        <f t="shared" si="67"/>
        <v>12889.838553917707</v>
      </c>
      <c r="E89" s="10">
        <f t="shared" si="67"/>
        <v>16986.949881635395</v>
      </c>
      <c r="F89" s="10">
        <f t="shared" si="67"/>
        <v>0</v>
      </c>
      <c r="G89" s="10">
        <f t="shared" si="67"/>
        <v>0</v>
      </c>
      <c r="H89" s="10">
        <f t="shared" si="67"/>
        <v>2225.3707295173967</v>
      </c>
      <c r="I89" s="10">
        <f t="shared" si="67"/>
        <v>6798.5859493894277</v>
      </c>
      <c r="J89" s="10">
        <f t="shared" si="67"/>
        <v>0</v>
      </c>
      <c r="K89" s="10">
        <f t="shared" si="67"/>
        <v>0</v>
      </c>
      <c r="L89" s="10">
        <f t="shared" si="67"/>
        <v>466226.05500285362</v>
      </c>
      <c r="M89" s="10">
        <f t="shared" si="67"/>
        <v>80327.012164519663</v>
      </c>
      <c r="N89" s="10">
        <f t="shared" si="67"/>
        <v>96451.099524539342</v>
      </c>
      <c r="O89" s="10">
        <f t="shared" si="67"/>
        <v>0</v>
      </c>
      <c r="P89" s="10">
        <f t="shared" si="67"/>
        <v>3341.3611003100323</v>
      </c>
      <c r="Q89" s="10">
        <f t="shared" si="67"/>
        <v>0</v>
      </c>
      <c r="R89" s="10">
        <f t="shared" si="67"/>
        <v>0</v>
      </c>
      <c r="S89" s="10">
        <f t="shared" si="67"/>
        <v>0</v>
      </c>
      <c r="T89" s="10">
        <f t="shared" si="67"/>
        <v>573701.48192043765</v>
      </c>
      <c r="U89" s="10">
        <f t="shared" si="67"/>
        <v>375254.69247168995</v>
      </c>
      <c r="V89" s="10">
        <f t="shared" si="67"/>
        <v>636674.30491441768</v>
      </c>
      <c r="X89" s="61">
        <f>SUM(C89:V89)</f>
        <v>2546429.2300912989</v>
      </c>
      <c r="Z89" s="61">
        <f t="shared" si="33"/>
        <v>314453.22299253108</v>
      </c>
    </row>
    <row r="90" spans="2:26" ht="15" x14ac:dyDescent="0.25">
      <c r="B90" s="42" t="s">
        <v>100</v>
      </c>
      <c r="C90" s="43">
        <f>+(C89/750000)/100</f>
        <v>3.6740330383742818E-3</v>
      </c>
      <c r="D90" s="43">
        <f t="shared" ref="D90:Z90" si="68">+(D89/750000)/100</f>
        <v>1.7186451405223609E-4</v>
      </c>
      <c r="E90" s="43">
        <f t="shared" si="68"/>
        <v>2.2649266508847194E-4</v>
      </c>
      <c r="F90" s="43">
        <f t="shared" si="68"/>
        <v>0</v>
      </c>
      <c r="G90" s="43">
        <f t="shared" si="68"/>
        <v>0</v>
      </c>
      <c r="H90" s="43">
        <f t="shared" si="68"/>
        <v>2.967160972689862E-5</v>
      </c>
      <c r="I90" s="43">
        <f t="shared" si="68"/>
        <v>9.0647812658525706E-5</v>
      </c>
      <c r="J90" s="43">
        <f t="shared" si="68"/>
        <v>0</v>
      </c>
      <c r="K90" s="43">
        <f t="shared" si="68"/>
        <v>0</v>
      </c>
      <c r="L90" s="43">
        <f t="shared" si="68"/>
        <v>6.2163474000380484E-3</v>
      </c>
      <c r="M90" s="43">
        <f t="shared" si="68"/>
        <v>1.0710268288602622E-3</v>
      </c>
      <c r="N90" s="43">
        <f t="shared" si="68"/>
        <v>1.2860146603271914E-3</v>
      </c>
      <c r="O90" s="43">
        <f t="shared" si="68"/>
        <v>0</v>
      </c>
      <c r="P90" s="43">
        <f t="shared" si="68"/>
        <v>4.4551481337467098E-5</v>
      </c>
      <c r="Q90" s="43">
        <f t="shared" si="68"/>
        <v>0</v>
      </c>
      <c r="R90" s="43">
        <f t="shared" si="68"/>
        <v>0</v>
      </c>
      <c r="S90" s="43">
        <f t="shared" si="68"/>
        <v>0</v>
      </c>
      <c r="T90" s="43">
        <f t="shared" si="68"/>
        <v>7.6493530922725015E-3</v>
      </c>
      <c r="U90" s="43">
        <f t="shared" si="68"/>
        <v>5.0033958996225326E-3</v>
      </c>
      <c r="V90" s="43">
        <f t="shared" si="68"/>
        <v>8.4889907321922357E-3</v>
      </c>
      <c r="X90" s="73">
        <f t="shared" si="68"/>
        <v>3.3952389734550656E-2</v>
      </c>
      <c r="Z90" s="43">
        <f t="shared" si="68"/>
        <v>4.1927096399004141E-3</v>
      </c>
    </row>
    <row r="91" spans="2:26" ht="15" x14ac:dyDescent="0.25"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70"/>
      <c r="W91" s="66"/>
      <c r="X91" s="71"/>
    </row>
    <row r="92" spans="2:26" ht="15" x14ac:dyDescent="0.25"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70"/>
      <c r="W92" s="66"/>
      <c r="X92" s="66"/>
    </row>
    <row r="93" spans="2:26" ht="18.75" x14ac:dyDescent="0.3">
      <c r="B93" s="41" t="s">
        <v>69</v>
      </c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70"/>
      <c r="W93" s="66"/>
      <c r="X93" s="66"/>
    </row>
    <row r="94" spans="2:26" ht="15" x14ac:dyDescent="0.25">
      <c r="B94" s="32" t="s">
        <v>163</v>
      </c>
      <c r="C94" s="8">
        <f t="shared" ref="C94:U94" si="69">+C41*C12</f>
        <v>0</v>
      </c>
      <c r="D94" s="8">
        <f t="shared" si="69"/>
        <v>0</v>
      </c>
      <c r="E94" s="8">
        <f t="shared" si="69"/>
        <v>0</v>
      </c>
      <c r="F94" s="8">
        <f t="shared" si="69"/>
        <v>0</v>
      </c>
      <c r="G94" s="8">
        <f t="shared" si="69"/>
        <v>0</v>
      </c>
      <c r="H94" s="8">
        <f t="shared" si="69"/>
        <v>0</v>
      </c>
      <c r="I94" s="8">
        <f t="shared" si="69"/>
        <v>0</v>
      </c>
      <c r="J94" s="8">
        <f t="shared" si="69"/>
        <v>0</v>
      </c>
      <c r="K94" s="8">
        <f t="shared" si="69"/>
        <v>0</v>
      </c>
      <c r="L94" s="8">
        <f t="shared" si="69"/>
        <v>0</v>
      </c>
      <c r="M94" s="8">
        <f t="shared" si="69"/>
        <v>0</v>
      </c>
      <c r="N94" s="8">
        <f t="shared" si="69"/>
        <v>0</v>
      </c>
      <c r="O94" s="8">
        <f t="shared" si="69"/>
        <v>0</v>
      </c>
      <c r="P94" s="8">
        <f t="shared" si="69"/>
        <v>0</v>
      </c>
      <c r="Q94" s="8">
        <f t="shared" si="69"/>
        <v>0</v>
      </c>
      <c r="R94" s="8">
        <f t="shared" si="69"/>
        <v>0</v>
      </c>
      <c r="S94" s="8">
        <f t="shared" si="69"/>
        <v>0</v>
      </c>
      <c r="T94" s="8">
        <f t="shared" si="69"/>
        <v>108560.49512022</v>
      </c>
      <c r="U94" s="8">
        <f t="shared" si="69"/>
        <v>60638.828619599997</v>
      </c>
      <c r="V94" s="8">
        <f>+V41*V12</f>
        <v>64000.005141599991</v>
      </c>
      <c r="W94" s="66"/>
      <c r="X94" s="8">
        <f>SUM(C94:V94)</f>
        <v>233199.32888141996</v>
      </c>
      <c r="Z94" s="8">
        <f t="shared" ref="Z94:Z122" si="70">SUM(C94:K94)</f>
        <v>0</v>
      </c>
    </row>
    <row r="95" spans="2:26" ht="15" x14ac:dyDescent="0.25">
      <c r="B95" s="32" t="s">
        <v>88</v>
      </c>
      <c r="C95" s="8">
        <f t="shared" ref="C95:V95" si="71">C41*C13</f>
        <v>48390.809400000006</v>
      </c>
      <c r="D95" s="8">
        <f t="shared" si="71"/>
        <v>1240.76421</v>
      </c>
      <c r="E95" s="8">
        <f t="shared" si="71"/>
        <v>1782.5724</v>
      </c>
      <c r="F95" s="8">
        <f t="shared" si="71"/>
        <v>0</v>
      </c>
      <c r="G95" s="8">
        <f t="shared" si="71"/>
        <v>0</v>
      </c>
      <c r="H95" s="8">
        <f t="shared" si="71"/>
        <v>-676.84140000000002</v>
      </c>
      <c r="I95" s="8">
        <f t="shared" si="71"/>
        <v>-2265.0731999999998</v>
      </c>
      <c r="J95" s="8">
        <f t="shared" si="71"/>
        <v>0</v>
      </c>
      <c r="K95" s="8">
        <f t="shared" si="71"/>
        <v>0</v>
      </c>
      <c r="L95" s="8">
        <f t="shared" si="71"/>
        <v>112900.16115</v>
      </c>
      <c r="M95" s="8">
        <f t="shared" si="71"/>
        <v>20901.331529999999</v>
      </c>
      <c r="N95" s="8">
        <f t="shared" si="71"/>
        <v>33372.971999999994</v>
      </c>
      <c r="O95" s="8">
        <f t="shared" si="71"/>
        <v>0</v>
      </c>
      <c r="P95" s="8">
        <f t="shared" si="71"/>
        <v>-1016.2673099999998</v>
      </c>
      <c r="Q95" s="8">
        <f t="shared" si="71"/>
        <v>0</v>
      </c>
      <c r="R95" s="8">
        <f t="shared" si="71"/>
        <v>0</v>
      </c>
      <c r="S95" s="8">
        <f t="shared" si="71"/>
        <v>0</v>
      </c>
      <c r="T95" s="8">
        <f t="shared" si="71"/>
        <v>0</v>
      </c>
      <c r="U95" s="8">
        <f t="shared" si="71"/>
        <v>0</v>
      </c>
      <c r="V95" s="8">
        <f t="shared" si="71"/>
        <v>0</v>
      </c>
      <c r="X95" s="8">
        <f>SUM(C95:V95)</f>
        <v>214630.42877999999</v>
      </c>
      <c r="Z95" s="8">
        <f t="shared" si="70"/>
        <v>48472.231410000008</v>
      </c>
    </row>
    <row r="96" spans="2:26" ht="15" x14ac:dyDescent="0.25">
      <c r="B96" s="32" t="s">
        <v>89</v>
      </c>
      <c r="C96" s="8">
        <f t="shared" ref="C96:V96" si="72">C41*C14</f>
        <v>24195.404700000003</v>
      </c>
      <c r="D96" s="8">
        <f t="shared" si="72"/>
        <v>1240.76421</v>
      </c>
      <c r="E96" s="8">
        <f t="shared" si="72"/>
        <v>1782.5724</v>
      </c>
      <c r="F96" s="8">
        <f t="shared" si="72"/>
        <v>0</v>
      </c>
      <c r="G96" s="8">
        <f t="shared" si="72"/>
        <v>0</v>
      </c>
      <c r="H96" s="8">
        <f t="shared" si="72"/>
        <v>225.61380000000003</v>
      </c>
      <c r="I96" s="8">
        <f t="shared" si="72"/>
        <v>755.02440000000001</v>
      </c>
      <c r="J96" s="8">
        <f t="shared" si="72"/>
        <v>0</v>
      </c>
      <c r="K96" s="8">
        <f t="shared" si="72"/>
        <v>0</v>
      </c>
      <c r="L96" s="8">
        <f t="shared" si="72"/>
        <v>37633.387050000005</v>
      </c>
      <c r="M96" s="8">
        <f t="shared" si="72"/>
        <v>6967.1105099999995</v>
      </c>
      <c r="N96" s="8">
        <f t="shared" si="72"/>
        <v>-11124.323999999999</v>
      </c>
      <c r="O96" s="8">
        <f t="shared" si="72"/>
        <v>0</v>
      </c>
      <c r="P96" s="8">
        <f t="shared" si="72"/>
        <v>338.75576999999998</v>
      </c>
      <c r="Q96" s="8">
        <f t="shared" si="72"/>
        <v>0</v>
      </c>
      <c r="R96" s="8">
        <f t="shared" si="72"/>
        <v>0</v>
      </c>
      <c r="S96" s="8">
        <f t="shared" si="72"/>
        <v>0</v>
      </c>
      <c r="T96" s="8">
        <f t="shared" si="72"/>
        <v>0</v>
      </c>
      <c r="U96" s="8">
        <f t="shared" si="72"/>
        <v>0</v>
      </c>
      <c r="V96" s="8">
        <f t="shared" si="72"/>
        <v>0</v>
      </c>
      <c r="X96" s="8">
        <f>SUM(C96:V96)</f>
        <v>62014.308840000005</v>
      </c>
      <c r="Z96" s="8">
        <f t="shared" si="70"/>
        <v>28199.379510000002</v>
      </c>
    </row>
    <row r="97" spans="2:26" ht="15" x14ac:dyDescent="0.25">
      <c r="B97" s="32" t="s">
        <v>65</v>
      </c>
      <c r="C97" s="8">
        <f t="shared" ref="C97:V97" si="73">C47*C24</f>
        <v>85347.102814665137</v>
      </c>
      <c r="D97" s="8">
        <f t="shared" si="73"/>
        <v>4376.6835856904163</v>
      </c>
      <c r="E97" s="8">
        <f t="shared" si="73"/>
        <v>17434.52921744352</v>
      </c>
      <c r="F97" s="8">
        <f t="shared" si="73"/>
        <v>0</v>
      </c>
      <c r="G97" s="8">
        <f t="shared" si="73"/>
        <v>0</v>
      </c>
      <c r="H97" s="8">
        <f t="shared" si="73"/>
        <v>795.83228401248005</v>
      </c>
      <c r="I97" s="8">
        <f t="shared" si="73"/>
        <v>7384.5499692931207</v>
      </c>
      <c r="J97" s="8">
        <f t="shared" si="73"/>
        <v>0</v>
      </c>
      <c r="K97" s="8">
        <f t="shared" si="73"/>
        <v>0</v>
      </c>
      <c r="L97" s="8">
        <f t="shared" si="73"/>
        <v>132748.37076068571</v>
      </c>
      <c r="M97" s="8">
        <f t="shared" si="73"/>
        <v>68142.136469605844</v>
      </c>
      <c r="N97" s="8">
        <f t="shared" si="73"/>
        <v>178363.85123231998</v>
      </c>
      <c r="O97" s="8">
        <f t="shared" si="73"/>
        <v>0</v>
      </c>
      <c r="P97" s="8">
        <f t="shared" si="73"/>
        <v>1194.9303551533919</v>
      </c>
      <c r="Q97" s="8">
        <f t="shared" si="73"/>
        <v>0</v>
      </c>
      <c r="R97" s="8">
        <f t="shared" si="73"/>
        <v>0</v>
      </c>
      <c r="S97" s="8">
        <f t="shared" si="73"/>
        <v>0</v>
      </c>
      <c r="T97" s="8">
        <f t="shared" si="73"/>
        <v>132872.07934344804</v>
      </c>
      <c r="U97" s="8">
        <f t="shared" si="73"/>
        <v>89873.103447702422</v>
      </c>
      <c r="V97" s="8">
        <f t="shared" si="73"/>
        <v>453590.5199185863</v>
      </c>
      <c r="X97" s="54">
        <f t="shared" ref="X97:X100" si="74">SUM(C97:V97)</f>
        <v>1172123.6893986063</v>
      </c>
      <c r="Z97" s="54">
        <f t="shared" si="70"/>
        <v>115338.69787110467</v>
      </c>
    </row>
    <row r="98" spans="2:26" ht="15" x14ac:dyDescent="0.25">
      <c r="B98" s="42" t="s">
        <v>74</v>
      </c>
      <c r="C98" s="10">
        <f t="shared" ref="C98:U98" si="75">SUM(C94:C97)</f>
        <v>157933.31691466516</v>
      </c>
      <c r="D98" s="10">
        <f t="shared" si="75"/>
        <v>6858.2120056904168</v>
      </c>
      <c r="E98" s="10">
        <f t="shared" si="75"/>
        <v>20999.674017443518</v>
      </c>
      <c r="F98" s="10">
        <f t="shared" si="75"/>
        <v>0</v>
      </c>
      <c r="G98" s="10">
        <f t="shared" si="75"/>
        <v>0</v>
      </c>
      <c r="H98" s="10">
        <f t="shared" si="75"/>
        <v>344.60468401248005</v>
      </c>
      <c r="I98" s="10">
        <f t="shared" si="75"/>
        <v>5874.5011692931212</v>
      </c>
      <c r="J98" s="10">
        <f t="shared" si="75"/>
        <v>0</v>
      </c>
      <c r="K98" s="10">
        <f t="shared" si="75"/>
        <v>0</v>
      </c>
      <c r="L98" s="10">
        <f t="shared" si="75"/>
        <v>283281.91896068573</v>
      </c>
      <c r="M98" s="10">
        <f t="shared" si="75"/>
        <v>96010.578509605839</v>
      </c>
      <c r="N98" s="10">
        <f t="shared" si="75"/>
        <v>200612.49923231997</v>
      </c>
      <c r="O98" s="10">
        <f t="shared" si="75"/>
        <v>0</v>
      </c>
      <c r="P98" s="10">
        <f t="shared" si="75"/>
        <v>517.41881515339207</v>
      </c>
      <c r="Q98" s="10">
        <f t="shared" si="75"/>
        <v>0</v>
      </c>
      <c r="R98" s="10">
        <f t="shared" si="75"/>
        <v>0</v>
      </c>
      <c r="S98" s="10">
        <f t="shared" si="75"/>
        <v>0</v>
      </c>
      <c r="T98" s="10">
        <f t="shared" si="75"/>
        <v>241432.57446366805</v>
      </c>
      <c r="U98" s="10">
        <f t="shared" si="75"/>
        <v>150511.9320673024</v>
      </c>
      <c r="V98" s="10">
        <f>SUM(V94:V97)</f>
        <v>517590.52506018628</v>
      </c>
      <c r="X98" s="10">
        <f>SUM(X94:X97)</f>
        <v>1681967.7559000263</v>
      </c>
      <c r="Z98" s="10">
        <f>SUM(Z94:Z97)</f>
        <v>192010.30879110468</v>
      </c>
    </row>
    <row r="99" spans="2:26" ht="15" x14ac:dyDescent="0.25">
      <c r="B99" s="32" t="s">
        <v>67</v>
      </c>
      <c r="C99" s="8">
        <f t="shared" ref="C99:V99" si="76">C54*C28</f>
        <v>335857.28367526928</v>
      </c>
      <c r="D99" s="8">
        <f t="shared" si="76"/>
        <v>17223.092666521563</v>
      </c>
      <c r="E99" s="8">
        <f t="shared" si="76"/>
        <v>12371.9758285032</v>
      </c>
      <c r="F99" s="8">
        <f t="shared" si="76"/>
        <v>0</v>
      </c>
      <c r="G99" s="8">
        <f t="shared" si="76"/>
        <v>0</v>
      </c>
      <c r="H99" s="8">
        <f t="shared" si="76"/>
        <v>3131.7532798968004</v>
      </c>
      <c r="I99" s="8">
        <f t="shared" si="76"/>
        <v>5240.2604386392004</v>
      </c>
      <c r="J99" s="8">
        <f t="shared" si="76"/>
        <v>0</v>
      </c>
      <c r="K99" s="8">
        <f t="shared" si="76"/>
        <v>0</v>
      </c>
      <c r="L99" s="8">
        <f t="shared" si="76"/>
        <v>522390.40044298384</v>
      </c>
      <c r="M99" s="8">
        <f t="shared" si="76"/>
        <v>48355.35590264418</v>
      </c>
      <c r="N99" s="8">
        <f t="shared" si="76"/>
        <v>0</v>
      </c>
      <c r="O99" s="8">
        <f t="shared" si="76"/>
        <v>0</v>
      </c>
      <c r="P99" s="8">
        <f t="shared" si="76"/>
        <v>4702.2810385777202</v>
      </c>
      <c r="Q99" s="8">
        <f t="shared" si="76"/>
        <v>0</v>
      </c>
      <c r="R99" s="8">
        <f t="shared" si="76"/>
        <v>0</v>
      </c>
      <c r="S99" s="8">
        <f t="shared" si="76"/>
        <v>0</v>
      </c>
      <c r="T99" s="8">
        <f t="shared" si="76"/>
        <v>522877.21753698768</v>
      </c>
      <c r="U99" s="8">
        <f t="shared" si="76"/>
        <v>353667.96767499909</v>
      </c>
      <c r="V99" s="8">
        <f t="shared" si="76"/>
        <v>321879.12151113577</v>
      </c>
      <c r="X99" s="54">
        <f t="shared" si="74"/>
        <v>2147696.7099961583</v>
      </c>
      <c r="Z99" s="54">
        <f t="shared" si="70"/>
        <v>373824.36588883004</v>
      </c>
    </row>
    <row r="100" spans="2:26" ht="15" x14ac:dyDescent="0.25">
      <c r="B100" s="32" t="s">
        <v>66</v>
      </c>
      <c r="C100" s="8">
        <f t="shared" ref="C100:V100" si="77">C56*C32</f>
        <v>0</v>
      </c>
      <c r="D100" s="8">
        <f t="shared" si="77"/>
        <v>0</v>
      </c>
      <c r="E100" s="8">
        <f t="shared" si="77"/>
        <v>0</v>
      </c>
      <c r="F100" s="8">
        <f t="shared" si="77"/>
        <v>0</v>
      </c>
      <c r="G100" s="8">
        <f t="shared" si="77"/>
        <v>0</v>
      </c>
      <c r="H100" s="8">
        <f t="shared" si="77"/>
        <v>0</v>
      </c>
      <c r="I100" s="8">
        <f t="shared" si="77"/>
        <v>0</v>
      </c>
      <c r="J100" s="8">
        <f t="shared" si="77"/>
        <v>0</v>
      </c>
      <c r="K100" s="8">
        <f t="shared" si="77"/>
        <v>0</v>
      </c>
      <c r="L100" s="8">
        <f t="shared" si="77"/>
        <v>0</v>
      </c>
      <c r="M100" s="8">
        <f t="shared" si="77"/>
        <v>0</v>
      </c>
      <c r="N100" s="8">
        <f t="shared" si="77"/>
        <v>0</v>
      </c>
      <c r="O100" s="8">
        <f t="shared" si="77"/>
        <v>0</v>
      </c>
      <c r="P100" s="8">
        <f t="shared" si="77"/>
        <v>0</v>
      </c>
      <c r="Q100" s="8">
        <f t="shared" si="77"/>
        <v>0</v>
      </c>
      <c r="R100" s="8">
        <f t="shared" si="77"/>
        <v>0</v>
      </c>
      <c r="S100" s="8">
        <f t="shared" si="77"/>
        <v>0</v>
      </c>
      <c r="T100" s="8">
        <f t="shared" si="77"/>
        <v>0</v>
      </c>
      <c r="U100" s="8">
        <f t="shared" si="77"/>
        <v>0</v>
      </c>
      <c r="V100" s="8">
        <f t="shared" si="77"/>
        <v>0</v>
      </c>
      <c r="X100" s="54">
        <f t="shared" si="74"/>
        <v>0</v>
      </c>
      <c r="Z100" s="54">
        <f t="shared" si="70"/>
        <v>0</v>
      </c>
    </row>
    <row r="101" spans="2:26" ht="15" x14ac:dyDescent="0.25">
      <c r="B101" s="42" t="s">
        <v>78</v>
      </c>
      <c r="C101" s="10">
        <f>SUM(C99:C100)</f>
        <v>335857.28367526928</v>
      </c>
      <c r="D101" s="10">
        <f t="shared" ref="D101:X101" si="78">SUM(D99:D100)</f>
        <v>17223.092666521563</v>
      </c>
      <c r="E101" s="10">
        <f t="shared" si="78"/>
        <v>12371.9758285032</v>
      </c>
      <c r="F101" s="10">
        <f t="shared" si="78"/>
        <v>0</v>
      </c>
      <c r="G101" s="10">
        <f t="shared" si="78"/>
        <v>0</v>
      </c>
      <c r="H101" s="10">
        <f t="shared" si="78"/>
        <v>3131.7532798968004</v>
      </c>
      <c r="I101" s="10">
        <f t="shared" si="78"/>
        <v>5240.2604386392004</v>
      </c>
      <c r="J101" s="10">
        <f t="shared" si="78"/>
        <v>0</v>
      </c>
      <c r="K101" s="10">
        <f t="shared" si="78"/>
        <v>0</v>
      </c>
      <c r="L101" s="10">
        <f t="shared" si="78"/>
        <v>522390.40044298384</v>
      </c>
      <c r="M101" s="10">
        <f t="shared" si="78"/>
        <v>48355.35590264418</v>
      </c>
      <c r="N101" s="10">
        <f t="shared" si="78"/>
        <v>0</v>
      </c>
      <c r="O101" s="10">
        <f t="shared" si="78"/>
        <v>0</v>
      </c>
      <c r="P101" s="10">
        <f t="shared" si="78"/>
        <v>4702.2810385777202</v>
      </c>
      <c r="Q101" s="10">
        <f t="shared" si="78"/>
        <v>0</v>
      </c>
      <c r="R101" s="10">
        <f t="shared" si="78"/>
        <v>0</v>
      </c>
      <c r="S101" s="10">
        <f t="shared" si="78"/>
        <v>0</v>
      </c>
      <c r="T101" s="10">
        <f t="shared" si="78"/>
        <v>522877.21753698768</v>
      </c>
      <c r="U101" s="10">
        <f t="shared" si="78"/>
        <v>353667.96767499909</v>
      </c>
      <c r="V101" s="10">
        <f t="shared" si="78"/>
        <v>321879.12151113577</v>
      </c>
      <c r="X101" s="10">
        <f t="shared" si="78"/>
        <v>2147696.7099961583</v>
      </c>
      <c r="Z101" s="61">
        <f t="shared" si="70"/>
        <v>373824.36588883004</v>
      </c>
    </row>
    <row r="102" spans="2:26" ht="15" x14ac:dyDescent="0.25">
      <c r="B102" s="42" t="s">
        <v>114</v>
      </c>
      <c r="C102" s="10">
        <f>SUM(C98,C101)</f>
        <v>493790.60058993445</v>
      </c>
      <c r="D102" s="10">
        <f>SUM(D98,D101)</f>
        <v>24081.30467221198</v>
      </c>
      <c r="E102" s="10">
        <f t="shared" ref="E102:V102" si="79">SUM(E98,E101)</f>
        <v>33371.649845946718</v>
      </c>
      <c r="F102" s="10">
        <f t="shared" si="79"/>
        <v>0</v>
      </c>
      <c r="G102" s="10">
        <f t="shared" si="79"/>
        <v>0</v>
      </c>
      <c r="H102" s="10">
        <f t="shared" si="79"/>
        <v>3476.3579639092804</v>
      </c>
      <c r="I102" s="10">
        <f t="shared" si="79"/>
        <v>11114.761607932322</v>
      </c>
      <c r="J102" s="10">
        <f t="shared" si="79"/>
        <v>0</v>
      </c>
      <c r="K102" s="10">
        <f t="shared" si="79"/>
        <v>0</v>
      </c>
      <c r="L102" s="10">
        <f t="shared" si="79"/>
        <v>805672.31940366956</v>
      </c>
      <c r="M102" s="10">
        <f t="shared" si="79"/>
        <v>144365.93441225</v>
      </c>
      <c r="N102" s="10">
        <f t="shared" si="79"/>
        <v>200612.49923231997</v>
      </c>
      <c r="O102" s="10">
        <f t="shared" si="79"/>
        <v>0</v>
      </c>
      <c r="P102" s="10">
        <f t="shared" si="79"/>
        <v>5219.6998537311119</v>
      </c>
      <c r="Q102" s="10">
        <f t="shared" si="79"/>
        <v>0</v>
      </c>
      <c r="R102" s="10">
        <f t="shared" si="79"/>
        <v>0</v>
      </c>
      <c r="S102" s="10">
        <f t="shared" si="79"/>
        <v>0</v>
      </c>
      <c r="T102" s="10">
        <f t="shared" si="79"/>
        <v>764309.79200065578</v>
      </c>
      <c r="U102" s="10">
        <f t="shared" si="79"/>
        <v>504179.8997423015</v>
      </c>
      <c r="V102" s="10">
        <f t="shared" si="79"/>
        <v>839469.64657132211</v>
      </c>
      <c r="X102" s="61">
        <f>SUM(C102:V102)</f>
        <v>3829664.4658961846</v>
      </c>
      <c r="Z102" s="61">
        <f t="shared" si="70"/>
        <v>565834.67467993475</v>
      </c>
    </row>
    <row r="103" spans="2:26" ht="15" x14ac:dyDescent="0.25">
      <c r="B103" s="32" t="s">
        <v>101</v>
      </c>
      <c r="C103" s="33">
        <v>6.3426145160333403E-2</v>
      </c>
      <c r="D103" s="84">
        <f>$C$103</f>
        <v>6.3426145160333403E-2</v>
      </c>
      <c r="E103" s="84">
        <f t="shared" ref="E103:V103" si="80">$C$103</f>
        <v>6.3426145160333403E-2</v>
      </c>
      <c r="F103" s="84">
        <f t="shared" si="80"/>
        <v>6.3426145160333403E-2</v>
      </c>
      <c r="G103" s="84">
        <f t="shared" si="80"/>
        <v>6.3426145160333403E-2</v>
      </c>
      <c r="H103" s="84">
        <f t="shared" si="80"/>
        <v>6.3426145160333403E-2</v>
      </c>
      <c r="I103" s="84">
        <f t="shared" si="80"/>
        <v>6.3426145160333403E-2</v>
      </c>
      <c r="J103" s="84">
        <f t="shared" si="80"/>
        <v>6.3426145160333403E-2</v>
      </c>
      <c r="K103" s="84">
        <f t="shared" si="80"/>
        <v>6.3426145160333403E-2</v>
      </c>
      <c r="L103" s="84">
        <f t="shared" si="80"/>
        <v>6.3426145160333403E-2</v>
      </c>
      <c r="M103" s="84">
        <f t="shared" si="80"/>
        <v>6.3426145160333403E-2</v>
      </c>
      <c r="N103" s="84">
        <f t="shared" si="80"/>
        <v>6.3426145160333403E-2</v>
      </c>
      <c r="O103" s="84">
        <f t="shared" si="80"/>
        <v>6.3426145160333403E-2</v>
      </c>
      <c r="P103" s="84">
        <f t="shared" si="80"/>
        <v>6.3426145160333403E-2</v>
      </c>
      <c r="Q103" s="84">
        <f t="shared" si="80"/>
        <v>6.3426145160333403E-2</v>
      </c>
      <c r="R103" s="84">
        <f t="shared" si="80"/>
        <v>6.3426145160333403E-2</v>
      </c>
      <c r="S103" s="84">
        <f t="shared" si="80"/>
        <v>6.3426145160333403E-2</v>
      </c>
      <c r="T103" s="84">
        <f t="shared" si="80"/>
        <v>6.3426145160333403E-2</v>
      </c>
      <c r="U103" s="84">
        <f t="shared" si="80"/>
        <v>6.3426145160333403E-2</v>
      </c>
      <c r="V103" s="84">
        <f t="shared" si="80"/>
        <v>6.3426145160333403E-2</v>
      </c>
      <c r="X103" s="87"/>
      <c r="Z103" s="87"/>
    </row>
    <row r="104" spans="2:26" ht="15" x14ac:dyDescent="0.25">
      <c r="B104" s="32" t="s">
        <v>102</v>
      </c>
      <c r="C104" s="33">
        <v>3.6999999999999998E-2</v>
      </c>
      <c r="D104" s="84">
        <f>$C$104</f>
        <v>3.6999999999999998E-2</v>
      </c>
      <c r="E104" s="84">
        <f t="shared" ref="E104:G104" si="81">$C$104</f>
        <v>3.6999999999999998E-2</v>
      </c>
      <c r="F104" s="84">
        <f t="shared" si="81"/>
        <v>3.6999999999999998E-2</v>
      </c>
      <c r="G104" s="84">
        <f t="shared" si="81"/>
        <v>3.6999999999999998E-2</v>
      </c>
      <c r="H104" s="117">
        <v>0</v>
      </c>
      <c r="I104" s="84">
        <f>$H$104</f>
        <v>0</v>
      </c>
      <c r="J104" s="84">
        <f t="shared" ref="J104:K104" si="82">$H$104</f>
        <v>0</v>
      </c>
      <c r="K104" s="84">
        <f t="shared" si="82"/>
        <v>0</v>
      </c>
      <c r="L104" s="84">
        <f t="shared" ref="L104:O104" si="83">$C$104</f>
        <v>3.6999999999999998E-2</v>
      </c>
      <c r="M104" s="84">
        <f t="shared" si="83"/>
        <v>3.6999999999999998E-2</v>
      </c>
      <c r="N104" s="84">
        <f t="shared" si="83"/>
        <v>3.6999999999999998E-2</v>
      </c>
      <c r="O104" s="84">
        <f t="shared" si="83"/>
        <v>3.6999999999999998E-2</v>
      </c>
      <c r="P104" s="84">
        <f>$H$104</f>
        <v>0</v>
      </c>
      <c r="Q104" s="84">
        <f t="shared" ref="Q104:V104" si="84">$H$104</f>
        <v>0</v>
      </c>
      <c r="R104" s="84">
        <f t="shared" si="84"/>
        <v>0</v>
      </c>
      <c r="S104" s="84">
        <f t="shared" si="84"/>
        <v>0</v>
      </c>
      <c r="T104" s="84">
        <f t="shared" si="84"/>
        <v>0</v>
      </c>
      <c r="U104" s="84">
        <f t="shared" si="84"/>
        <v>0</v>
      </c>
      <c r="V104" s="84">
        <f t="shared" si="84"/>
        <v>0</v>
      </c>
      <c r="X104" s="87"/>
      <c r="Z104" s="87"/>
    </row>
    <row r="105" spans="2:26" ht="15" x14ac:dyDescent="0.25">
      <c r="B105" s="32" t="s">
        <v>103</v>
      </c>
      <c r="C105" s="116">
        <v>0</v>
      </c>
      <c r="D105" s="84">
        <f>$C$105</f>
        <v>0</v>
      </c>
      <c r="E105" s="84">
        <f t="shared" ref="E105:V105" si="85">$C$105</f>
        <v>0</v>
      </c>
      <c r="F105" s="84">
        <f t="shared" si="85"/>
        <v>0</v>
      </c>
      <c r="G105" s="84">
        <f t="shared" si="85"/>
        <v>0</v>
      </c>
      <c r="H105" s="84">
        <f t="shared" si="85"/>
        <v>0</v>
      </c>
      <c r="I105" s="84">
        <f t="shared" si="85"/>
        <v>0</v>
      </c>
      <c r="J105" s="84">
        <f t="shared" si="85"/>
        <v>0</v>
      </c>
      <c r="K105" s="84">
        <f t="shared" si="85"/>
        <v>0</v>
      </c>
      <c r="L105" s="84">
        <f t="shared" si="85"/>
        <v>0</v>
      </c>
      <c r="M105" s="84">
        <f t="shared" si="85"/>
        <v>0</v>
      </c>
      <c r="N105" s="84">
        <f t="shared" si="85"/>
        <v>0</v>
      </c>
      <c r="O105" s="84">
        <f t="shared" si="85"/>
        <v>0</v>
      </c>
      <c r="P105" s="84">
        <f t="shared" si="85"/>
        <v>0</v>
      </c>
      <c r="Q105" s="84">
        <f t="shared" si="85"/>
        <v>0</v>
      </c>
      <c r="R105" s="84">
        <f t="shared" si="85"/>
        <v>0</v>
      </c>
      <c r="S105" s="84">
        <f t="shared" si="85"/>
        <v>0</v>
      </c>
      <c r="T105" s="84">
        <f t="shared" si="85"/>
        <v>0</v>
      </c>
      <c r="U105" s="84">
        <f t="shared" si="85"/>
        <v>0</v>
      </c>
      <c r="V105" s="84">
        <f t="shared" si="85"/>
        <v>0</v>
      </c>
      <c r="X105" s="87"/>
      <c r="Z105" s="87"/>
    </row>
    <row r="106" spans="2:26" ht="15" x14ac:dyDescent="0.25">
      <c r="B106" s="32" t="s">
        <v>81</v>
      </c>
      <c r="C106" s="74">
        <f t="shared" ref="C106:V106" si="86">+C104*C41</f>
        <v>89522.997390000004</v>
      </c>
      <c r="D106" s="74">
        <f t="shared" si="86"/>
        <v>4590.827577</v>
      </c>
      <c r="E106" s="74">
        <f t="shared" si="86"/>
        <v>6595.5178799999994</v>
      </c>
      <c r="F106" s="74">
        <f t="shared" si="86"/>
        <v>0</v>
      </c>
      <c r="G106" s="74">
        <f t="shared" si="86"/>
        <v>0</v>
      </c>
      <c r="H106" s="74">
        <f t="shared" si="86"/>
        <v>0</v>
      </c>
      <c r="I106" s="74">
        <f t="shared" si="86"/>
        <v>0</v>
      </c>
      <c r="J106" s="74">
        <f t="shared" si="86"/>
        <v>0</v>
      </c>
      <c r="K106" s="74">
        <f t="shared" si="86"/>
        <v>0</v>
      </c>
      <c r="L106" s="74">
        <f t="shared" si="86"/>
        <v>139243.53208499998</v>
      </c>
      <c r="M106" s="74">
        <f t="shared" si="86"/>
        <v>25778.308886999999</v>
      </c>
      <c r="N106" s="74">
        <f t="shared" si="86"/>
        <v>41159.998799999994</v>
      </c>
      <c r="O106" s="74">
        <f t="shared" si="86"/>
        <v>0</v>
      </c>
      <c r="P106" s="74">
        <f t="shared" si="86"/>
        <v>0</v>
      </c>
      <c r="Q106" s="74">
        <f t="shared" si="86"/>
        <v>0</v>
      </c>
      <c r="R106" s="74">
        <f t="shared" si="86"/>
        <v>0</v>
      </c>
      <c r="S106" s="74">
        <f t="shared" si="86"/>
        <v>0</v>
      </c>
      <c r="T106" s="74">
        <f t="shared" si="86"/>
        <v>0</v>
      </c>
      <c r="U106" s="74">
        <f t="shared" si="86"/>
        <v>0</v>
      </c>
      <c r="V106" s="74">
        <f t="shared" si="86"/>
        <v>0</v>
      </c>
      <c r="X106" s="54">
        <f>SUM(C106:V106)</f>
        <v>306891.18261900003</v>
      </c>
      <c r="Z106" s="54">
        <f t="shared" si="70"/>
        <v>100709.34284700001</v>
      </c>
    </row>
    <row r="107" spans="2:26" ht="15" x14ac:dyDescent="0.25">
      <c r="B107" s="32" t="s">
        <v>104</v>
      </c>
      <c r="C107" s="74">
        <f t="shared" ref="C107:V107" si="87">+C105*C41</f>
        <v>0</v>
      </c>
      <c r="D107" s="74">
        <f t="shared" si="87"/>
        <v>0</v>
      </c>
      <c r="E107" s="74">
        <f t="shared" si="87"/>
        <v>0</v>
      </c>
      <c r="F107" s="74">
        <f t="shared" si="87"/>
        <v>0</v>
      </c>
      <c r="G107" s="74">
        <f t="shared" si="87"/>
        <v>0</v>
      </c>
      <c r="H107" s="74">
        <f t="shared" si="87"/>
        <v>0</v>
      </c>
      <c r="I107" s="74">
        <f t="shared" si="87"/>
        <v>0</v>
      </c>
      <c r="J107" s="74">
        <f t="shared" si="87"/>
        <v>0</v>
      </c>
      <c r="K107" s="74">
        <f t="shared" si="87"/>
        <v>0</v>
      </c>
      <c r="L107" s="74">
        <f t="shared" si="87"/>
        <v>0</v>
      </c>
      <c r="M107" s="74">
        <f t="shared" si="87"/>
        <v>0</v>
      </c>
      <c r="N107" s="74">
        <f t="shared" si="87"/>
        <v>0</v>
      </c>
      <c r="O107" s="74">
        <f t="shared" si="87"/>
        <v>0</v>
      </c>
      <c r="P107" s="74">
        <f t="shared" si="87"/>
        <v>0</v>
      </c>
      <c r="Q107" s="74">
        <f t="shared" si="87"/>
        <v>0</v>
      </c>
      <c r="R107" s="74">
        <f t="shared" si="87"/>
        <v>0</v>
      </c>
      <c r="S107" s="74">
        <f t="shared" si="87"/>
        <v>0</v>
      </c>
      <c r="T107" s="74">
        <f t="shared" si="87"/>
        <v>0</v>
      </c>
      <c r="U107" s="74">
        <f t="shared" si="87"/>
        <v>0</v>
      </c>
      <c r="V107" s="74">
        <f t="shared" si="87"/>
        <v>0</v>
      </c>
      <c r="X107" s="54">
        <f t="shared" ref="X107:X108" si="88">SUM(C107:V107)</f>
        <v>0</v>
      </c>
      <c r="Z107" s="54">
        <f t="shared" si="70"/>
        <v>0</v>
      </c>
    </row>
    <row r="108" spans="2:26" ht="15" x14ac:dyDescent="0.25">
      <c r="B108" s="32" t="s">
        <v>80</v>
      </c>
      <c r="C108" s="74">
        <f t="shared" ref="C108:V108" si="89">+C103*C47</f>
        <v>33761.667515734691</v>
      </c>
      <c r="D108" s="74">
        <f t="shared" si="89"/>
        <v>1731.3315996505407</v>
      </c>
      <c r="E108" s="74">
        <f t="shared" si="89"/>
        <v>6896.7634438734367</v>
      </c>
      <c r="F108" s="74">
        <f t="shared" si="89"/>
        <v>0</v>
      </c>
      <c r="G108" s="74">
        <f t="shared" si="89"/>
        <v>0</v>
      </c>
      <c r="H108" s="74">
        <f t="shared" si="89"/>
        <v>314.81589983743743</v>
      </c>
      <c r="I108" s="74">
        <f t="shared" si="89"/>
        <v>2921.1855188336117</v>
      </c>
      <c r="J108" s="74">
        <f t="shared" si="89"/>
        <v>0</v>
      </c>
      <c r="K108" s="74">
        <f t="shared" si="89"/>
        <v>0</v>
      </c>
      <c r="L108" s="74">
        <f t="shared" si="89"/>
        <v>52512.694737982849</v>
      </c>
      <c r="M108" s="74">
        <f t="shared" si="89"/>
        <v>26955.714715876013</v>
      </c>
      <c r="N108" s="74">
        <f t="shared" si="89"/>
        <v>70557.298883458061</v>
      </c>
      <c r="O108" s="74">
        <f t="shared" si="89"/>
        <v>0</v>
      </c>
      <c r="P108" s="74">
        <f t="shared" si="89"/>
        <v>472.69139812225126</v>
      </c>
      <c r="Q108" s="74">
        <f t="shared" si="89"/>
        <v>0</v>
      </c>
      <c r="R108" s="74">
        <f t="shared" si="89"/>
        <v>0</v>
      </c>
      <c r="S108" s="74">
        <f t="shared" si="89"/>
        <v>0</v>
      </c>
      <c r="T108" s="74">
        <f t="shared" si="89"/>
        <v>52561.631466967483</v>
      </c>
      <c r="U108" s="74">
        <f t="shared" si="89"/>
        <v>35552.066058968587</v>
      </c>
      <c r="V108" s="74">
        <f t="shared" si="89"/>
        <v>179431.65985417794</v>
      </c>
      <c r="X108" s="54">
        <f t="shared" si="88"/>
        <v>463669.52109348297</v>
      </c>
      <c r="Z108" s="54">
        <f t="shared" si="70"/>
        <v>45625.763977929717</v>
      </c>
    </row>
    <row r="109" spans="2:26" ht="15" x14ac:dyDescent="0.25">
      <c r="B109" s="42" t="s">
        <v>105</v>
      </c>
      <c r="C109" s="80">
        <f>SUM(C106:C108)</f>
        <v>123284.66490573469</v>
      </c>
      <c r="D109" s="80">
        <f t="shared" ref="D109:Z109" si="90">SUM(D106:D108)</f>
        <v>6322.1591766505408</v>
      </c>
      <c r="E109" s="80">
        <f t="shared" si="90"/>
        <v>13492.281323873436</v>
      </c>
      <c r="F109" s="80">
        <f t="shared" si="90"/>
        <v>0</v>
      </c>
      <c r="G109" s="80">
        <f t="shared" si="90"/>
        <v>0</v>
      </c>
      <c r="H109" s="80">
        <f t="shared" si="90"/>
        <v>314.81589983743743</v>
      </c>
      <c r="I109" s="80">
        <f t="shared" si="90"/>
        <v>2921.1855188336117</v>
      </c>
      <c r="J109" s="80">
        <f t="shared" si="90"/>
        <v>0</v>
      </c>
      <c r="K109" s="80">
        <f t="shared" si="90"/>
        <v>0</v>
      </c>
      <c r="L109" s="80">
        <f t="shared" si="90"/>
        <v>191756.22682298283</v>
      </c>
      <c r="M109" s="80">
        <f t="shared" si="90"/>
        <v>52734.023602876012</v>
      </c>
      <c r="N109" s="80">
        <f t="shared" si="90"/>
        <v>111717.29768345805</v>
      </c>
      <c r="O109" s="80">
        <f t="shared" si="90"/>
        <v>0</v>
      </c>
      <c r="P109" s="80">
        <f t="shared" si="90"/>
        <v>472.69139812225126</v>
      </c>
      <c r="Q109" s="80">
        <f t="shared" si="90"/>
        <v>0</v>
      </c>
      <c r="R109" s="80">
        <f t="shared" si="90"/>
        <v>0</v>
      </c>
      <c r="S109" s="80">
        <f t="shared" si="90"/>
        <v>0</v>
      </c>
      <c r="T109" s="80">
        <f t="shared" si="90"/>
        <v>52561.631466967483</v>
      </c>
      <c r="U109" s="80">
        <f t="shared" si="90"/>
        <v>35552.066058968587</v>
      </c>
      <c r="V109" s="80">
        <f t="shared" si="90"/>
        <v>179431.65985417794</v>
      </c>
      <c r="X109" s="80">
        <f t="shared" si="90"/>
        <v>770560.70371248294</v>
      </c>
      <c r="Z109" s="80">
        <f t="shared" si="90"/>
        <v>146335.10682492971</v>
      </c>
    </row>
    <row r="110" spans="2:26" ht="15" x14ac:dyDescent="0.25">
      <c r="B110" s="32" t="s">
        <v>106</v>
      </c>
      <c r="C110" s="74">
        <f t="shared" ref="C110:V110" si="91">+C103*C54</f>
        <v>119700.45755578663</v>
      </c>
      <c r="D110" s="74">
        <f t="shared" si="91"/>
        <v>6138.3574896700993</v>
      </c>
      <c r="E110" s="74">
        <f t="shared" si="91"/>
        <v>4409.406136246952</v>
      </c>
      <c r="F110" s="74">
        <f t="shared" si="91"/>
        <v>0</v>
      </c>
      <c r="G110" s="74">
        <f t="shared" si="91"/>
        <v>0</v>
      </c>
      <c r="H110" s="74">
        <f t="shared" si="91"/>
        <v>1116.1654630600055</v>
      </c>
      <c r="I110" s="74">
        <f t="shared" si="91"/>
        <v>1867.6432005657516</v>
      </c>
      <c r="J110" s="74">
        <f t="shared" si="91"/>
        <v>0</v>
      </c>
      <c r="K110" s="74">
        <f t="shared" si="91"/>
        <v>0</v>
      </c>
      <c r="L110" s="74">
        <f t="shared" si="91"/>
        <v>186181.37225284829</v>
      </c>
      <c r="M110" s="74">
        <f t="shared" si="91"/>
        <v>17233.981539658434</v>
      </c>
      <c r="N110" s="74">
        <f t="shared" si="91"/>
        <v>0</v>
      </c>
      <c r="O110" s="74">
        <f t="shared" si="91"/>
        <v>0</v>
      </c>
      <c r="P110" s="74">
        <f t="shared" si="91"/>
        <v>1675.9058660698001</v>
      </c>
      <c r="Q110" s="74">
        <f t="shared" si="91"/>
        <v>0</v>
      </c>
      <c r="R110" s="74">
        <f t="shared" si="91"/>
        <v>0</v>
      </c>
      <c r="S110" s="74">
        <f t="shared" si="91"/>
        <v>0</v>
      </c>
      <c r="T110" s="74">
        <f t="shared" si="91"/>
        <v>186354.87520106655</v>
      </c>
      <c r="U110" s="74">
        <f t="shared" si="91"/>
        <v>126048.23420907045</v>
      </c>
      <c r="V110" s="74">
        <f t="shared" si="91"/>
        <v>114718.60220185146</v>
      </c>
      <c r="X110" s="74">
        <f t="shared" ref="X110" si="92">SUM(C110:V110)</f>
        <v>765445.00111589429</v>
      </c>
      <c r="Z110" s="54">
        <f t="shared" si="70"/>
        <v>133232.02984532944</v>
      </c>
    </row>
    <row r="111" spans="2:26" ht="15" x14ac:dyDescent="0.25">
      <c r="B111" s="42" t="s">
        <v>107</v>
      </c>
      <c r="C111" s="80">
        <f>SUM(C109:C110)</f>
        <v>242985.12246152133</v>
      </c>
      <c r="D111" s="80">
        <f t="shared" ref="D111:V111" si="93">SUM(D109:D110)</f>
        <v>12460.51666632064</v>
      </c>
      <c r="E111" s="80">
        <f t="shared" si="93"/>
        <v>17901.687460120389</v>
      </c>
      <c r="F111" s="80">
        <f t="shared" si="93"/>
        <v>0</v>
      </c>
      <c r="G111" s="80">
        <f t="shared" si="93"/>
        <v>0</v>
      </c>
      <c r="H111" s="80">
        <f t="shared" si="93"/>
        <v>1430.981362897443</v>
      </c>
      <c r="I111" s="80">
        <f t="shared" si="93"/>
        <v>4788.8287193993638</v>
      </c>
      <c r="J111" s="80">
        <f t="shared" si="93"/>
        <v>0</v>
      </c>
      <c r="K111" s="80">
        <f t="shared" si="93"/>
        <v>0</v>
      </c>
      <c r="L111" s="80">
        <f t="shared" si="93"/>
        <v>377937.59907583112</v>
      </c>
      <c r="M111" s="80">
        <f t="shared" si="93"/>
        <v>69968.005142534443</v>
      </c>
      <c r="N111" s="80">
        <f t="shared" si="93"/>
        <v>111717.29768345805</v>
      </c>
      <c r="O111" s="80">
        <f t="shared" si="93"/>
        <v>0</v>
      </c>
      <c r="P111" s="80">
        <f t="shared" si="93"/>
        <v>2148.5972641920516</v>
      </c>
      <c r="Q111" s="80">
        <f t="shared" si="93"/>
        <v>0</v>
      </c>
      <c r="R111" s="80">
        <f t="shared" si="93"/>
        <v>0</v>
      </c>
      <c r="S111" s="80">
        <f t="shared" si="93"/>
        <v>0</v>
      </c>
      <c r="T111" s="80">
        <f t="shared" si="93"/>
        <v>238916.50666803404</v>
      </c>
      <c r="U111" s="80">
        <f t="shared" si="93"/>
        <v>161600.30026803905</v>
      </c>
      <c r="V111" s="80">
        <f t="shared" si="93"/>
        <v>294150.2620560294</v>
      </c>
      <c r="X111" s="80">
        <f t="shared" ref="X111:Z111" si="94">SUM(X109:X110)</f>
        <v>1536005.7048283773</v>
      </c>
      <c r="Z111" s="80">
        <f t="shared" si="94"/>
        <v>279567.13667025918</v>
      </c>
    </row>
    <row r="112" spans="2:26" ht="15" x14ac:dyDescent="0.25">
      <c r="B112" s="81" t="s">
        <v>168</v>
      </c>
      <c r="C112" s="82">
        <f t="shared" ref="C112:U112" si="95">+C94</f>
        <v>0</v>
      </c>
      <c r="D112" s="82">
        <f t="shared" si="95"/>
        <v>0</v>
      </c>
      <c r="E112" s="82">
        <f t="shared" si="95"/>
        <v>0</v>
      </c>
      <c r="F112" s="82">
        <f t="shared" si="95"/>
        <v>0</v>
      </c>
      <c r="G112" s="82">
        <f t="shared" si="95"/>
        <v>0</v>
      </c>
      <c r="H112" s="82">
        <f t="shared" si="95"/>
        <v>0</v>
      </c>
      <c r="I112" s="82">
        <f t="shared" si="95"/>
        <v>0</v>
      </c>
      <c r="J112" s="82">
        <f t="shared" si="95"/>
        <v>0</v>
      </c>
      <c r="K112" s="82">
        <f t="shared" si="95"/>
        <v>0</v>
      </c>
      <c r="L112" s="82">
        <f t="shared" si="95"/>
        <v>0</v>
      </c>
      <c r="M112" s="82">
        <f t="shared" si="95"/>
        <v>0</v>
      </c>
      <c r="N112" s="82">
        <f t="shared" si="95"/>
        <v>0</v>
      </c>
      <c r="O112" s="82">
        <f t="shared" si="95"/>
        <v>0</v>
      </c>
      <c r="P112" s="82">
        <f t="shared" si="95"/>
        <v>0</v>
      </c>
      <c r="Q112" s="82">
        <f t="shared" si="95"/>
        <v>0</v>
      </c>
      <c r="R112" s="82">
        <f t="shared" si="95"/>
        <v>0</v>
      </c>
      <c r="S112" s="82">
        <f t="shared" si="95"/>
        <v>0</v>
      </c>
      <c r="T112" s="82">
        <f t="shared" si="95"/>
        <v>108560.49512022</v>
      </c>
      <c r="U112" s="82">
        <f t="shared" si="95"/>
        <v>60638.828619599997</v>
      </c>
      <c r="V112" s="82">
        <f>+V94</f>
        <v>64000.005141599991</v>
      </c>
      <c r="X112" s="83">
        <f>SUM(C112:V112)</f>
        <v>233199.32888141996</v>
      </c>
      <c r="Z112" s="54">
        <f t="shared" si="70"/>
        <v>0</v>
      </c>
    </row>
    <row r="113" spans="2:26" ht="15" x14ac:dyDescent="0.25">
      <c r="B113" s="42" t="s">
        <v>169</v>
      </c>
      <c r="C113" s="43">
        <f>+(C112/750000)/100</f>
        <v>0</v>
      </c>
      <c r="D113" s="43">
        <f t="shared" ref="D113:V113" si="96">+(D112/750000)/100</f>
        <v>0</v>
      </c>
      <c r="E113" s="43">
        <f t="shared" si="96"/>
        <v>0</v>
      </c>
      <c r="F113" s="43">
        <f t="shared" si="96"/>
        <v>0</v>
      </c>
      <c r="G113" s="43">
        <f t="shared" si="96"/>
        <v>0</v>
      </c>
      <c r="H113" s="43">
        <f t="shared" si="96"/>
        <v>0</v>
      </c>
      <c r="I113" s="43">
        <f t="shared" si="96"/>
        <v>0</v>
      </c>
      <c r="J113" s="43">
        <f t="shared" si="96"/>
        <v>0</v>
      </c>
      <c r="K113" s="43">
        <f t="shared" si="96"/>
        <v>0</v>
      </c>
      <c r="L113" s="43">
        <f t="shared" si="96"/>
        <v>0</v>
      </c>
      <c r="M113" s="43">
        <f t="shared" si="96"/>
        <v>0</v>
      </c>
      <c r="N113" s="43">
        <f t="shared" si="96"/>
        <v>0</v>
      </c>
      <c r="O113" s="43">
        <f t="shared" si="96"/>
        <v>0</v>
      </c>
      <c r="P113" s="43">
        <f t="shared" si="96"/>
        <v>0</v>
      </c>
      <c r="Q113" s="43">
        <f t="shared" si="96"/>
        <v>0</v>
      </c>
      <c r="R113" s="43">
        <f t="shared" si="96"/>
        <v>0</v>
      </c>
      <c r="S113" s="43">
        <f t="shared" si="96"/>
        <v>0</v>
      </c>
      <c r="T113" s="43">
        <f t="shared" si="96"/>
        <v>1.4474732682696E-3</v>
      </c>
      <c r="U113" s="43">
        <f t="shared" si="96"/>
        <v>8.0851771492799996E-4</v>
      </c>
      <c r="V113" s="43">
        <f t="shared" si="96"/>
        <v>8.5333340188799983E-4</v>
      </c>
      <c r="X113" s="43">
        <f t="shared" ref="X113:Z121" si="97">+(X112/750000)/100</f>
        <v>3.1093243850855994E-3</v>
      </c>
      <c r="Z113" s="43">
        <f t="shared" si="97"/>
        <v>0</v>
      </c>
    </row>
    <row r="114" spans="2:26" ht="15" x14ac:dyDescent="0.25">
      <c r="B114" s="81" t="s">
        <v>108</v>
      </c>
      <c r="C114" s="74">
        <f t="shared" ref="C114:V114" si="98">C95-C106</f>
        <v>-41132.187989999999</v>
      </c>
      <c r="D114" s="74">
        <f t="shared" si="98"/>
        <v>-3350.0633669999997</v>
      </c>
      <c r="E114" s="74">
        <f t="shared" si="98"/>
        <v>-4812.9454799999994</v>
      </c>
      <c r="F114" s="74">
        <f t="shared" si="98"/>
        <v>0</v>
      </c>
      <c r="G114" s="74">
        <f t="shared" si="98"/>
        <v>0</v>
      </c>
      <c r="H114" s="74">
        <f t="shared" si="98"/>
        <v>-676.84140000000002</v>
      </c>
      <c r="I114" s="74">
        <f t="shared" si="98"/>
        <v>-2265.0731999999998</v>
      </c>
      <c r="J114" s="74">
        <f t="shared" si="98"/>
        <v>0</v>
      </c>
      <c r="K114" s="74">
        <f t="shared" si="98"/>
        <v>0</v>
      </c>
      <c r="L114" s="74">
        <f t="shared" si="98"/>
        <v>-26343.370934999984</v>
      </c>
      <c r="M114" s="74">
        <f t="shared" si="98"/>
        <v>-4876.9773569999998</v>
      </c>
      <c r="N114" s="74">
        <f t="shared" si="98"/>
        <v>-7787.0267999999996</v>
      </c>
      <c r="O114" s="74">
        <f t="shared" si="98"/>
        <v>0</v>
      </c>
      <c r="P114" s="74">
        <f t="shared" si="98"/>
        <v>-1016.2673099999998</v>
      </c>
      <c r="Q114" s="74">
        <f t="shared" si="98"/>
        <v>0</v>
      </c>
      <c r="R114" s="74">
        <f t="shared" si="98"/>
        <v>0</v>
      </c>
      <c r="S114" s="74">
        <f t="shared" si="98"/>
        <v>0</v>
      </c>
      <c r="T114" s="74">
        <f t="shared" si="98"/>
        <v>0</v>
      </c>
      <c r="U114" s="74">
        <f t="shared" si="98"/>
        <v>0</v>
      </c>
      <c r="V114" s="74">
        <f t="shared" si="98"/>
        <v>0</v>
      </c>
      <c r="X114" s="83">
        <f>SUM(C114:V114)</f>
        <v>-92260.753838999983</v>
      </c>
      <c r="Z114" s="54">
        <f t="shared" si="70"/>
        <v>-52237.111437</v>
      </c>
    </row>
    <row r="115" spans="2:26" ht="15" x14ac:dyDescent="0.25">
      <c r="B115" s="42" t="s">
        <v>109</v>
      </c>
      <c r="C115" s="43">
        <f>+(C114/750000)/100</f>
        <v>-5.4842917319999993E-4</v>
      </c>
      <c r="D115" s="43">
        <f t="shared" ref="D115:V115" si="99">+(D114/750000)/100</f>
        <v>-4.4667511559999999E-5</v>
      </c>
      <c r="E115" s="43">
        <f t="shared" si="99"/>
        <v>-6.4172606399999992E-5</v>
      </c>
      <c r="F115" s="43">
        <f t="shared" si="99"/>
        <v>0</v>
      </c>
      <c r="G115" s="43">
        <f t="shared" si="99"/>
        <v>0</v>
      </c>
      <c r="H115" s="43">
        <f t="shared" si="99"/>
        <v>-9.0245520000000003E-6</v>
      </c>
      <c r="I115" s="43">
        <f t="shared" si="99"/>
        <v>-3.0200975999999995E-5</v>
      </c>
      <c r="J115" s="43">
        <f t="shared" si="99"/>
        <v>0</v>
      </c>
      <c r="K115" s="43">
        <f t="shared" si="99"/>
        <v>0</v>
      </c>
      <c r="L115" s="43">
        <f t="shared" si="99"/>
        <v>-3.512449457999998E-4</v>
      </c>
      <c r="M115" s="43">
        <f t="shared" si="99"/>
        <v>-6.5026364759999993E-5</v>
      </c>
      <c r="N115" s="43">
        <f t="shared" si="99"/>
        <v>-1.0382702399999999E-4</v>
      </c>
      <c r="O115" s="43">
        <f t="shared" si="99"/>
        <v>0</v>
      </c>
      <c r="P115" s="43">
        <f t="shared" si="99"/>
        <v>-1.3550230799999998E-5</v>
      </c>
      <c r="Q115" s="43">
        <f t="shared" si="99"/>
        <v>0</v>
      </c>
      <c r="R115" s="43">
        <f t="shared" si="99"/>
        <v>0</v>
      </c>
      <c r="S115" s="43">
        <f t="shared" si="99"/>
        <v>0</v>
      </c>
      <c r="T115" s="43">
        <f t="shared" si="99"/>
        <v>0</v>
      </c>
      <c r="U115" s="43">
        <f t="shared" si="99"/>
        <v>0</v>
      </c>
      <c r="V115" s="43">
        <f t="shared" si="99"/>
        <v>0</v>
      </c>
      <c r="X115" s="43">
        <f t="shared" si="97"/>
        <v>-1.2301433845199998E-3</v>
      </c>
      <c r="Z115" s="43">
        <f t="shared" si="97"/>
        <v>-6.9649481916000001E-4</v>
      </c>
    </row>
    <row r="116" spans="2:26" ht="15" x14ac:dyDescent="0.25">
      <c r="B116" s="81" t="s">
        <v>110</v>
      </c>
      <c r="C116" s="74">
        <f t="shared" ref="C116:V116" si="100">+C96-C107</f>
        <v>24195.404700000003</v>
      </c>
      <c r="D116" s="74">
        <f t="shared" si="100"/>
        <v>1240.76421</v>
      </c>
      <c r="E116" s="74">
        <f t="shared" si="100"/>
        <v>1782.5724</v>
      </c>
      <c r="F116" s="74">
        <f t="shared" si="100"/>
        <v>0</v>
      </c>
      <c r="G116" s="74">
        <f t="shared" si="100"/>
        <v>0</v>
      </c>
      <c r="H116" s="74">
        <f t="shared" si="100"/>
        <v>225.61380000000003</v>
      </c>
      <c r="I116" s="74">
        <f t="shared" si="100"/>
        <v>755.02440000000001</v>
      </c>
      <c r="J116" s="74">
        <f t="shared" si="100"/>
        <v>0</v>
      </c>
      <c r="K116" s="74">
        <f t="shared" si="100"/>
        <v>0</v>
      </c>
      <c r="L116" s="74">
        <f t="shared" si="100"/>
        <v>37633.387050000005</v>
      </c>
      <c r="M116" s="74">
        <f t="shared" si="100"/>
        <v>6967.1105099999995</v>
      </c>
      <c r="N116" s="74">
        <f t="shared" si="100"/>
        <v>-11124.323999999999</v>
      </c>
      <c r="O116" s="74">
        <f t="shared" si="100"/>
        <v>0</v>
      </c>
      <c r="P116" s="74">
        <f t="shared" si="100"/>
        <v>338.75576999999998</v>
      </c>
      <c r="Q116" s="74">
        <f t="shared" si="100"/>
        <v>0</v>
      </c>
      <c r="R116" s="74">
        <f t="shared" si="100"/>
        <v>0</v>
      </c>
      <c r="S116" s="74">
        <f t="shared" si="100"/>
        <v>0</v>
      </c>
      <c r="T116" s="74">
        <f t="shared" si="100"/>
        <v>0</v>
      </c>
      <c r="U116" s="74">
        <f t="shared" si="100"/>
        <v>0</v>
      </c>
      <c r="V116" s="74">
        <f t="shared" si="100"/>
        <v>0</v>
      </c>
      <c r="X116" s="83">
        <f t="shared" ref="X116:X120" si="101">SUM(C116:V116)</f>
        <v>62014.308840000005</v>
      </c>
      <c r="Z116" s="54">
        <f t="shared" si="70"/>
        <v>28199.379510000002</v>
      </c>
    </row>
    <row r="117" spans="2:26" ht="15" x14ac:dyDescent="0.25">
      <c r="B117" s="42" t="s">
        <v>111</v>
      </c>
      <c r="C117" s="43">
        <f>+(C116/750000)/100</f>
        <v>3.2260539600000005E-4</v>
      </c>
      <c r="D117" s="43">
        <f t="shared" ref="D117:V117" si="102">+(D116/750000)/100</f>
        <v>1.6543522799999998E-5</v>
      </c>
      <c r="E117" s="43">
        <f t="shared" si="102"/>
        <v>2.3767632E-5</v>
      </c>
      <c r="F117" s="43">
        <f t="shared" si="102"/>
        <v>0</v>
      </c>
      <c r="G117" s="43">
        <f t="shared" si="102"/>
        <v>0</v>
      </c>
      <c r="H117" s="43">
        <f t="shared" si="102"/>
        <v>3.0081840000000003E-6</v>
      </c>
      <c r="I117" s="43">
        <f t="shared" si="102"/>
        <v>1.0066992E-5</v>
      </c>
      <c r="J117" s="43">
        <f t="shared" si="102"/>
        <v>0</v>
      </c>
      <c r="K117" s="43">
        <f t="shared" si="102"/>
        <v>0</v>
      </c>
      <c r="L117" s="43">
        <f t="shared" si="102"/>
        <v>5.0177849400000012E-4</v>
      </c>
      <c r="M117" s="43">
        <f t="shared" si="102"/>
        <v>9.28948068E-5</v>
      </c>
      <c r="N117" s="43">
        <f t="shared" si="102"/>
        <v>-1.4832431999999997E-4</v>
      </c>
      <c r="O117" s="43">
        <f t="shared" si="102"/>
        <v>0</v>
      </c>
      <c r="P117" s="43">
        <f t="shared" si="102"/>
        <v>4.5167436000000001E-6</v>
      </c>
      <c r="Q117" s="43">
        <f t="shared" si="102"/>
        <v>0</v>
      </c>
      <c r="R117" s="43">
        <f t="shared" si="102"/>
        <v>0</v>
      </c>
      <c r="S117" s="43">
        <f t="shared" si="102"/>
        <v>0</v>
      </c>
      <c r="T117" s="43">
        <f t="shared" si="102"/>
        <v>0</v>
      </c>
      <c r="U117" s="43">
        <f t="shared" si="102"/>
        <v>0</v>
      </c>
      <c r="V117" s="43">
        <f t="shared" si="102"/>
        <v>0</v>
      </c>
      <c r="X117" s="43">
        <f t="shared" ref="X117" si="103">+(X116/750000)/100</f>
        <v>8.2685745119999996E-4</v>
      </c>
      <c r="Z117" s="43">
        <f t="shared" si="97"/>
        <v>3.7599172680000001E-4</v>
      </c>
    </row>
    <row r="118" spans="2:26" ht="15" x14ac:dyDescent="0.25">
      <c r="B118" s="81" t="s">
        <v>93</v>
      </c>
      <c r="C118" s="74">
        <f t="shared" ref="C118:V118" si="104">+C97-C108</f>
        <v>51585.435298930446</v>
      </c>
      <c r="D118" s="74">
        <f t="shared" si="104"/>
        <v>2645.3519860398756</v>
      </c>
      <c r="E118" s="74">
        <f t="shared" si="104"/>
        <v>10537.765773570083</v>
      </c>
      <c r="F118" s="74">
        <f t="shared" si="104"/>
        <v>0</v>
      </c>
      <c r="G118" s="74">
        <f t="shared" si="104"/>
        <v>0</v>
      </c>
      <c r="H118" s="74">
        <f t="shared" si="104"/>
        <v>481.01638417504262</v>
      </c>
      <c r="I118" s="74">
        <f t="shared" si="104"/>
        <v>4463.3644504595086</v>
      </c>
      <c r="J118" s="74">
        <f t="shared" si="104"/>
        <v>0</v>
      </c>
      <c r="K118" s="74">
        <f t="shared" si="104"/>
        <v>0</v>
      </c>
      <c r="L118" s="74">
        <f t="shared" si="104"/>
        <v>80235.676022702857</v>
      </c>
      <c r="M118" s="74">
        <f t="shared" si="104"/>
        <v>41186.421753729832</v>
      </c>
      <c r="N118" s="74">
        <f t="shared" si="104"/>
        <v>107806.55234886192</v>
      </c>
      <c r="O118" s="74">
        <f t="shared" si="104"/>
        <v>0</v>
      </c>
      <c r="P118" s="74">
        <f t="shared" si="104"/>
        <v>722.23895703114067</v>
      </c>
      <c r="Q118" s="74">
        <f t="shared" si="104"/>
        <v>0</v>
      </c>
      <c r="R118" s="74">
        <f t="shared" si="104"/>
        <v>0</v>
      </c>
      <c r="S118" s="74">
        <f t="shared" si="104"/>
        <v>0</v>
      </c>
      <c r="T118" s="74">
        <f t="shared" si="104"/>
        <v>80310.447876480554</v>
      </c>
      <c r="U118" s="74">
        <f t="shared" si="104"/>
        <v>54321.037388733836</v>
      </c>
      <c r="V118" s="74">
        <f t="shared" si="104"/>
        <v>274158.86006440839</v>
      </c>
      <c r="X118" s="83">
        <f t="shared" si="101"/>
        <v>708454.16830512346</v>
      </c>
      <c r="Z118" s="54">
        <f t="shared" si="70"/>
        <v>69712.933893174952</v>
      </c>
    </row>
    <row r="119" spans="2:26" ht="15" x14ac:dyDescent="0.25">
      <c r="B119" s="42" t="s">
        <v>112</v>
      </c>
      <c r="C119" s="43">
        <f>+(C118/750000)/100</f>
        <v>6.878058039857393E-4</v>
      </c>
      <c r="D119" s="43">
        <f t="shared" ref="D119:V119" si="105">+(D118/750000)/100</f>
        <v>3.5271359813865004E-5</v>
      </c>
      <c r="E119" s="43">
        <f t="shared" si="105"/>
        <v>1.405035436476011E-4</v>
      </c>
      <c r="F119" s="43">
        <f t="shared" si="105"/>
        <v>0</v>
      </c>
      <c r="G119" s="43">
        <f t="shared" si="105"/>
        <v>0</v>
      </c>
      <c r="H119" s="43">
        <f t="shared" si="105"/>
        <v>6.4135517890005677E-6</v>
      </c>
      <c r="I119" s="43">
        <f t="shared" si="105"/>
        <v>5.9511526006126778E-5</v>
      </c>
      <c r="J119" s="43">
        <f t="shared" si="105"/>
        <v>0</v>
      </c>
      <c r="K119" s="43">
        <f t="shared" si="105"/>
        <v>0</v>
      </c>
      <c r="L119" s="43">
        <f t="shared" si="105"/>
        <v>1.069809013636038E-3</v>
      </c>
      <c r="M119" s="43">
        <f t="shared" si="105"/>
        <v>5.491522900497311E-4</v>
      </c>
      <c r="N119" s="43">
        <f t="shared" si="105"/>
        <v>1.4374206979848256E-3</v>
      </c>
      <c r="O119" s="43">
        <f t="shared" si="105"/>
        <v>0</v>
      </c>
      <c r="P119" s="43">
        <f t="shared" si="105"/>
        <v>9.6298527604152084E-6</v>
      </c>
      <c r="Q119" s="43">
        <f t="shared" si="105"/>
        <v>0</v>
      </c>
      <c r="R119" s="43">
        <f t="shared" si="105"/>
        <v>0</v>
      </c>
      <c r="S119" s="43">
        <f t="shared" si="105"/>
        <v>0</v>
      </c>
      <c r="T119" s="43">
        <f t="shared" si="105"/>
        <v>1.0708059716864073E-3</v>
      </c>
      <c r="U119" s="43">
        <f t="shared" si="105"/>
        <v>7.242804985164511E-4</v>
      </c>
      <c r="V119" s="43">
        <f t="shared" si="105"/>
        <v>3.6554514675254451E-3</v>
      </c>
      <c r="X119" s="43">
        <f t="shared" ref="X119" si="106">+(X118/750000)/100</f>
        <v>9.4460555774016457E-3</v>
      </c>
      <c r="Z119" s="43">
        <f t="shared" si="97"/>
        <v>9.295057852423327E-4</v>
      </c>
    </row>
    <row r="120" spans="2:26" ht="15" x14ac:dyDescent="0.25">
      <c r="B120" s="81" t="s">
        <v>94</v>
      </c>
      <c r="C120" s="74">
        <f t="shared" ref="C120:V120" si="107">+C99-C110</f>
        <v>216156.82611948263</v>
      </c>
      <c r="D120" s="74">
        <f t="shared" si="107"/>
        <v>11084.735176851464</v>
      </c>
      <c r="E120" s="74">
        <f t="shared" si="107"/>
        <v>7962.5696922562483</v>
      </c>
      <c r="F120" s="74">
        <f t="shared" si="107"/>
        <v>0</v>
      </c>
      <c r="G120" s="74">
        <f t="shared" si="107"/>
        <v>0</v>
      </c>
      <c r="H120" s="74">
        <f t="shared" si="107"/>
        <v>2015.5878168367949</v>
      </c>
      <c r="I120" s="74">
        <f t="shared" si="107"/>
        <v>3372.6172380734488</v>
      </c>
      <c r="J120" s="74">
        <f t="shared" si="107"/>
        <v>0</v>
      </c>
      <c r="K120" s="74">
        <f t="shared" si="107"/>
        <v>0</v>
      </c>
      <c r="L120" s="74">
        <f t="shared" si="107"/>
        <v>336209.02819013555</v>
      </c>
      <c r="M120" s="74">
        <f t="shared" si="107"/>
        <v>31121.374362985745</v>
      </c>
      <c r="N120" s="74">
        <f t="shared" si="107"/>
        <v>0</v>
      </c>
      <c r="O120" s="74">
        <f t="shared" si="107"/>
        <v>0</v>
      </c>
      <c r="P120" s="74">
        <f t="shared" si="107"/>
        <v>3026.3751725079201</v>
      </c>
      <c r="Q120" s="74">
        <f t="shared" si="107"/>
        <v>0</v>
      </c>
      <c r="R120" s="74">
        <f t="shared" si="107"/>
        <v>0</v>
      </c>
      <c r="S120" s="74">
        <f t="shared" si="107"/>
        <v>0</v>
      </c>
      <c r="T120" s="74">
        <f t="shared" si="107"/>
        <v>336522.34233592113</v>
      </c>
      <c r="U120" s="74">
        <f t="shared" si="107"/>
        <v>227619.73346592864</v>
      </c>
      <c r="V120" s="74">
        <f t="shared" si="107"/>
        <v>207160.51930928431</v>
      </c>
      <c r="X120" s="83">
        <f t="shared" si="101"/>
        <v>1382251.7088802638</v>
      </c>
      <c r="Z120" s="54">
        <f t="shared" si="70"/>
        <v>240592.33604350057</v>
      </c>
    </row>
    <row r="121" spans="2:26" ht="15" x14ac:dyDescent="0.25">
      <c r="B121" s="42" t="s">
        <v>113</v>
      </c>
      <c r="C121" s="43">
        <f>+(C120/750000)/100</f>
        <v>2.8820910149264349E-3</v>
      </c>
      <c r="D121" s="43">
        <f t="shared" ref="D121:V121" si="108">+(D120/750000)/100</f>
        <v>1.4779646902468617E-4</v>
      </c>
      <c r="E121" s="43">
        <f t="shared" si="108"/>
        <v>1.0616759589674998E-4</v>
      </c>
      <c r="F121" s="43">
        <f t="shared" si="108"/>
        <v>0</v>
      </c>
      <c r="G121" s="43">
        <f t="shared" si="108"/>
        <v>0</v>
      </c>
      <c r="H121" s="43">
        <f t="shared" si="108"/>
        <v>2.6874504224490598E-5</v>
      </c>
      <c r="I121" s="43">
        <f t="shared" si="108"/>
        <v>4.4968229840979318E-5</v>
      </c>
      <c r="J121" s="43">
        <f t="shared" si="108"/>
        <v>0</v>
      </c>
      <c r="K121" s="43">
        <f t="shared" si="108"/>
        <v>0</v>
      </c>
      <c r="L121" s="43">
        <f t="shared" si="108"/>
        <v>4.4827870425351406E-3</v>
      </c>
      <c r="M121" s="43">
        <f t="shared" si="108"/>
        <v>4.1495165817314326E-4</v>
      </c>
      <c r="N121" s="43">
        <f t="shared" si="108"/>
        <v>0</v>
      </c>
      <c r="O121" s="43">
        <f t="shared" si="108"/>
        <v>0</v>
      </c>
      <c r="P121" s="43">
        <f t="shared" si="108"/>
        <v>4.035166896677227E-5</v>
      </c>
      <c r="Q121" s="43">
        <f t="shared" si="108"/>
        <v>0</v>
      </c>
      <c r="R121" s="43">
        <f t="shared" si="108"/>
        <v>0</v>
      </c>
      <c r="S121" s="43">
        <f t="shared" si="108"/>
        <v>0</v>
      </c>
      <c r="T121" s="43">
        <f t="shared" si="108"/>
        <v>4.4869645644789484E-3</v>
      </c>
      <c r="U121" s="43">
        <f t="shared" si="108"/>
        <v>3.0349297795457153E-3</v>
      </c>
      <c r="V121" s="43">
        <f t="shared" si="108"/>
        <v>2.7621402574571239E-3</v>
      </c>
      <c r="X121" s="43">
        <f t="shared" ref="X121" si="109">+(X120/750000)/100</f>
        <v>1.8430022785070183E-2</v>
      </c>
      <c r="Z121" s="43">
        <f t="shared" si="97"/>
        <v>3.2078978139133407E-3</v>
      </c>
    </row>
    <row r="122" spans="2:26" ht="15" x14ac:dyDescent="0.25">
      <c r="B122" s="42" t="s">
        <v>166</v>
      </c>
      <c r="C122" s="10">
        <f t="shared" ref="C122:V122" si="110">+C102-C111</f>
        <v>250805.47812841312</v>
      </c>
      <c r="D122" s="10">
        <f t="shared" si="110"/>
        <v>11620.78800589134</v>
      </c>
      <c r="E122" s="10">
        <f t="shared" si="110"/>
        <v>15469.962385826329</v>
      </c>
      <c r="F122" s="10">
        <f t="shared" si="110"/>
        <v>0</v>
      </c>
      <c r="G122" s="10">
        <f t="shared" si="110"/>
        <v>0</v>
      </c>
      <c r="H122" s="10">
        <f t="shared" si="110"/>
        <v>2045.3766010118375</v>
      </c>
      <c r="I122" s="10">
        <f t="shared" si="110"/>
        <v>6325.9328885329578</v>
      </c>
      <c r="J122" s="10">
        <f t="shared" si="110"/>
        <v>0</v>
      </c>
      <c r="K122" s="10">
        <f t="shared" si="110"/>
        <v>0</v>
      </c>
      <c r="L122" s="10">
        <f t="shared" si="110"/>
        <v>427734.72032783844</v>
      </c>
      <c r="M122" s="10">
        <f t="shared" si="110"/>
        <v>74397.929269715562</v>
      </c>
      <c r="N122" s="10">
        <f t="shared" si="110"/>
        <v>88895.201548861922</v>
      </c>
      <c r="O122" s="10">
        <f t="shared" si="110"/>
        <v>0</v>
      </c>
      <c r="P122" s="10">
        <f t="shared" si="110"/>
        <v>3071.1025895390603</v>
      </c>
      <c r="Q122" s="10">
        <f t="shared" si="110"/>
        <v>0</v>
      </c>
      <c r="R122" s="10">
        <f t="shared" si="110"/>
        <v>0</v>
      </c>
      <c r="S122" s="10">
        <f t="shared" si="110"/>
        <v>0</v>
      </c>
      <c r="T122" s="10">
        <f t="shared" si="110"/>
        <v>525393.28533262177</v>
      </c>
      <c r="U122" s="10">
        <f t="shared" si="110"/>
        <v>342579.59947426245</v>
      </c>
      <c r="V122" s="10">
        <f t="shared" si="110"/>
        <v>545319.38451529271</v>
      </c>
      <c r="X122" s="61">
        <f>SUM(C122:V122)</f>
        <v>2293658.7610678077</v>
      </c>
      <c r="Z122" s="61">
        <f t="shared" si="70"/>
        <v>286267.53800967557</v>
      </c>
    </row>
    <row r="123" spans="2:26" ht="15" x14ac:dyDescent="0.25">
      <c r="B123" s="42" t="s">
        <v>167</v>
      </c>
      <c r="C123" s="43">
        <f>(C122/750000)/100</f>
        <v>3.3440730417121749E-3</v>
      </c>
      <c r="D123" s="43">
        <f t="shared" ref="D123:V123" si="111">(D122/750000)/100</f>
        <v>1.5494384007855118E-4</v>
      </c>
      <c r="E123" s="43">
        <f t="shared" si="111"/>
        <v>2.0626616514435105E-4</v>
      </c>
      <c r="F123" s="43">
        <f t="shared" si="111"/>
        <v>0</v>
      </c>
      <c r="G123" s="43">
        <f t="shared" si="111"/>
        <v>0</v>
      </c>
      <c r="H123" s="43">
        <f t="shared" si="111"/>
        <v>2.7271688013491167E-5</v>
      </c>
      <c r="I123" s="43">
        <f t="shared" si="111"/>
        <v>8.4345771847106106E-5</v>
      </c>
      <c r="J123" s="43">
        <f t="shared" si="111"/>
        <v>0</v>
      </c>
      <c r="K123" s="43">
        <f t="shared" si="111"/>
        <v>0</v>
      </c>
      <c r="L123" s="43">
        <f t="shared" si="111"/>
        <v>5.7031296043711785E-3</v>
      </c>
      <c r="M123" s="43">
        <f t="shared" si="111"/>
        <v>9.9197239026287414E-4</v>
      </c>
      <c r="N123" s="43">
        <f t="shared" si="111"/>
        <v>1.1852693539848257E-3</v>
      </c>
      <c r="O123" s="43">
        <f t="shared" si="111"/>
        <v>0</v>
      </c>
      <c r="P123" s="43">
        <f t="shared" si="111"/>
        <v>4.0948034527187473E-5</v>
      </c>
      <c r="Q123" s="43">
        <f t="shared" si="111"/>
        <v>0</v>
      </c>
      <c r="R123" s="43">
        <f t="shared" si="111"/>
        <v>0</v>
      </c>
      <c r="S123" s="43">
        <f t="shared" si="111"/>
        <v>0</v>
      </c>
      <c r="T123" s="43">
        <f t="shared" si="111"/>
        <v>7.0052438044349574E-3</v>
      </c>
      <c r="U123" s="43">
        <f t="shared" si="111"/>
        <v>4.5677279929901664E-3</v>
      </c>
      <c r="V123" s="43">
        <f t="shared" si="111"/>
        <v>7.2709251268705697E-3</v>
      </c>
      <c r="X123" s="73">
        <f t="shared" ref="X123" si="112">+(X122/750000)/100</f>
        <v>3.0582116814237437E-2</v>
      </c>
      <c r="Z123" s="43">
        <f t="shared" ref="Z123" si="113">+(Z122/750000)/100</f>
        <v>3.8169005067956742E-3</v>
      </c>
    </row>
    <row r="124" spans="2:26" ht="15" x14ac:dyDescent="0.25"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70"/>
      <c r="W124" s="66"/>
      <c r="X124" s="71"/>
    </row>
    <row r="125" spans="2:26" ht="15" x14ac:dyDescent="0.25"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70"/>
      <c r="W125" s="66"/>
      <c r="X125" s="66"/>
    </row>
    <row r="126" spans="2:26" ht="18.75" x14ac:dyDescent="0.3">
      <c r="B126" s="41" t="s">
        <v>70</v>
      </c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70"/>
      <c r="W126" s="66"/>
      <c r="X126" s="66"/>
    </row>
    <row r="127" spans="2:26" ht="15" x14ac:dyDescent="0.25">
      <c r="B127" s="32" t="s">
        <v>135</v>
      </c>
      <c r="C127" s="8">
        <f t="shared" ref="C127:U127" si="114">+C43*C12</f>
        <v>0</v>
      </c>
      <c r="D127" s="8">
        <f t="shared" si="114"/>
        <v>0</v>
      </c>
      <c r="E127" s="8">
        <f t="shared" si="114"/>
        <v>0</v>
      </c>
      <c r="F127" s="8">
        <f t="shared" si="114"/>
        <v>0</v>
      </c>
      <c r="G127" s="8">
        <f t="shared" si="114"/>
        <v>0</v>
      </c>
      <c r="H127" s="8">
        <f t="shared" si="114"/>
        <v>0</v>
      </c>
      <c r="I127" s="8">
        <f t="shared" si="114"/>
        <v>0</v>
      </c>
      <c r="J127" s="8">
        <f t="shared" si="114"/>
        <v>0</v>
      </c>
      <c r="K127" s="8">
        <f t="shared" si="114"/>
        <v>0</v>
      </c>
      <c r="L127" s="8">
        <f t="shared" si="114"/>
        <v>0</v>
      </c>
      <c r="M127" s="8">
        <f t="shared" si="114"/>
        <v>0</v>
      </c>
      <c r="N127" s="8">
        <f t="shared" si="114"/>
        <v>0</v>
      </c>
      <c r="O127" s="8">
        <f t="shared" si="114"/>
        <v>0</v>
      </c>
      <c r="P127" s="8">
        <f t="shared" si="114"/>
        <v>0</v>
      </c>
      <c r="Q127" s="8">
        <f t="shared" si="114"/>
        <v>0</v>
      </c>
      <c r="R127" s="8">
        <f t="shared" si="114"/>
        <v>0</v>
      </c>
      <c r="S127" s="8">
        <f t="shared" si="114"/>
        <v>0</v>
      </c>
      <c r="T127" s="8">
        <f t="shared" si="114"/>
        <v>108560.49512022</v>
      </c>
      <c r="U127" s="8">
        <f t="shared" si="114"/>
        <v>60638.828619599997</v>
      </c>
      <c r="V127" s="8">
        <f>+V43*V12</f>
        <v>64000.005141599991</v>
      </c>
      <c r="W127" s="66"/>
      <c r="X127" s="8">
        <f>SUM(C127:V127)</f>
        <v>233199.32888141996</v>
      </c>
      <c r="Y127" s="37"/>
      <c r="Z127" s="8">
        <f t="shared" ref="Z127:Z155" si="115">SUM(C127:K127)</f>
        <v>0</v>
      </c>
    </row>
    <row r="128" spans="2:26" ht="15" x14ac:dyDescent="0.25">
      <c r="B128" s="32" t="s">
        <v>135</v>
      </c>
      <c r="C128" s="8">
        <f t="shared" ref="C128:V128" si="116">+C43*((C13+C15)/2)</f>
        <v>33703.574400000005</v>
      </c>
      <c r="D128" s="8">
        <f t="shared" si="116"/>
        <v>2215.8179100000002</v>
      </c>
      <c r="E128" s="8">
        <f t="shared" si="116"/>
        <v>4076.6291549999996</v>
      </c>
      <c r="F128" s="8">
        <f t="shared" si="116"/>
        <v>2010.42</v>
      </c>
      <c r="G128" s="8">
        <f t="shared" si="116"/>
        <v>0</v>
      </c>
      <c r="H128" s="8">
        <f t="shared" si="116"/>
        <v>-1856.2877999999998</v>
      </c>
      <c r="I128" s="8">
        <f t="shared" si="116"/>
        <v>-5414.7312000000002</v>
      </c>
      <c r="J128" s="8">
        <f t="shared" si="116"/>
        <v>0</v>
      </c>
      <c r="K128" s="8">
        <f t="shared" si="116"/>
        <v>0</v>
      </c>
      <c r="L128" s="8">
        <f t="shared" si="116"/>
        <v>64468.138140000003</v>
      </c>
      <c r="M128" s="8">
        <f t="shared" si="116"/>
        <v>12327.057765</v>
      </c>
      <c r="N128" s="8">
        <f t="shared" si="116"/>
        <v>29853.061649999996</v>
      </c>
      <c r="O128" s="8">
        <f t="shared" si="116"/>
        <v>0</v>
      </c>
      <c r="P128" s="8">
        <f t="shared" si="116"/>
        <v>-1859.3034299999999</v>
      </c>
      <c r="Q128" s="8">
        <f t="shared" si="116"/>
        <v>-3350.7</v>
      </c>
      <c r="R128" s="8">
        <f t="shared" si="116"/>
        <v>-100487.493</v>
      </c>
      <c r="S128" s="8">
        <f t="shared" si="116"/>
        <v>0</v>
      </c>
      <c r="T128" s="8">
        <f t="shared" si="116"/>
        <v>0</v>
      </c>
      <c r="U128" s="8">
        <f t="shared" si="116"/>
        <v>0</v>
      </c>
      <c r="V128" s="8">
        <f t="shared" si="116"/>
        <v>0</v>
      </c>
      <c r="X128" s="8">
        <f>SUM(C128:V128)</f>
        <v>35686.183589999986</v>
      </c>
      <c r="Z128" s="8">
        <f t="shared" si="115"/>
        <v>34735.422465000003</v>
      </c>
    </row>
    <row r="129" spans="2:26" ht="15" x14ac:dyDescent="0.25">
      <c r="B129" s="32" t="s">
        <v>136</v>
      </c>
      <c r="C129" s="8">
        <f t="shared" ref="C129:V129" si="117">+C43*((C14+C16)/2)</f>
        <v>16851.787200000002</v>
      </c>
      <c r="D129" s="8">
        <f t="shared" si="117"/>
        <v>2215.8179100000002</v>
      </c>
      <c r="E129" s="8">
        <f t="shared" si="117"/>
        <v>4076.6291549999996</v>
      </c>
      <c r="F129" s="8">
        <f t="shared" si="117"/>
        <v>-8041.68</v>
      </c>
      <c r="G129" s="8">
        <f t="shared" si="117"/>
        <v>0</v>
      </c>
      <c r="H129" s="8">
        <f t="shared" si="117"/>
        <v>309.38129999999995</v>
      </c>
      <c r="I129" s="8">
        <f t="shared" si="117"/>
        <v>902.4552000000001</v>
      </c>
      <c r="J129" s="8">
        <f t="shared" si="117"/>
        <v>0</v>
      </c>
      <c r="K129" s="8">
        <f t="shared" si="117"/>
        <v>0</v>
      </c>
      <c r="L129" s="8">
        <f t="shared" si="117"/>
        <v>21489.379380000002</v>
      </c>
      <c r="M129" s="8">
        <f t="shared" si="117"/>
        <v>4109.0192550000002</v>
      </c>
      <c r="N129" s="8">
        <f t="shared" si="117"/>
        <v>-19902.041099999999</v>
      </c>
      <c r="O129" s="8">
        <f t="shared" si="117"/>
        <v>0</v>
      </c>
      <c r="P129" s="8">
        <f t="shared" si="117"/>
        <v>309.88390500000003</v>
      </c>
      <c r="Q129" s="8">
        <f t="shared" si="117"/>
        <v>558.45000000000005</v>
      </c>
      <c r="R129" s="8">
        <f t="shared" si="117"/>
        <v>-33495.830999999998</v>
      </c>
      <c r="S129" s="8">
        <f t="shared" si="117"/>
        <v>0</v>
      </c>
      <c r="T129" s="8">
        <f t="shared" si="117"/>
        <v>0</v>
      </c>
      <c r="U129" s="8">
        <f t="shared" si="117"/>
        <v>0</v>
      </c>
      <c r="V129" s="8">
        <f t="shared" si="117"/>
        <v>0</v>
      </c>
      <c r="X129" s="8">
        <f>SUM(C129:V129)</f>
        <v>-10616.748794999996</v>
      </c>
      <c r="Z129" s="8">
        <f t="shared" si="115"/>
        <v>16314.390765000002</v>
      </c>
    </row>
    <row r="130" spans="2:26" ht="15" x14ac:dyDescent="0.25">
      <c r="B130" s="32" t="s">
        <v>137</v>
      </c>
      <c r="C130" s="8">
        <f t="shared" ref="C130:V130" si="118">+(C47+C48)*C25</f>
        <v>137524.48599172116</v>
      </c>
      <c r="D130" s="8">
        <f t="shared" si="118"/>
        <v>18082.902157938464</v>
      </c>
      <c r="E130" s="8">
        <f t="shared" si="118"/>
        <v>92244.912743343404</v>
      </c>
      <c r="F130" s="8">
        <f t="shared" si="118"/>
        <v>74575.844375150045</v>
      </c>
      <c r="G130" s="8">
        <f t="shared" si="118"/>
        <v>0</v>
      </c>
      <c r="H130" s="8">
        <f t="shared" si="118"/>
        <v>2524.8066423453574</v>
      </c>
      <c r="I130" s="8">
        <f t="shared" si="118"/>
        <v>20420.523430902198</v>
      </c>
      <c r="J130" s="8">
        <f t="shared" si="118"/>
        <v>0</v>
      </c>
      <c r="K130" s="8">
        <f t="shared" si="118"/>
        <v>0</v>
      </c>
      <c r="L130" s="8">
        <f t="shared" si="118"/>
        <v>175371.06411571536</v>
      </c>
      <c r="M130" s="8">
        <f t="shared" si="118"/>
        <v>92977.827569452522</v>
      </c>
      <c r="N130" s="8">
        <f t="shared" si="118"/>
        <v>369129.71414466627</v>
      </c>
      <c r="O130" s="8">
        <f t="shared" si="118"/>
        <v>0</v>
      </c>
      <c r="P130" s="8">
        <f t="shared" si="118"/>
        <v>2528.9083137859911</v>
      </c>
      <c r="Q130" s="8">
        <f t="shared" si="118"/>
        <v>12636.462519122646</v>
      </c>
      <c r="R130" s="8">
        <f t="shared" si="118"/>
        <v>621258.21466965275</v>
      </c>
      <c r="S130" s="8">
        <f t="shared" si="118"/>
        <v>0</v>
      </c>
      <c r="T130" s="8">
        <f t="shared" si="118"/>
        <v>153702.84537739225</v>
      </c>
      <c r="U130" s="8">
        <f t="shared" si="118"/>
        <v>103962.78729937514</v>
      </c>
      <c r="V130" s="8">
        <f t="shared" si="118"/>
        <v>524701.3058890258</v>
      </c>
      <c r="X130" s="54">
        <f t="shared" ref="X130:X133" si="119">SUM(C130:V130)</f>
        <v>2401642.6052395892</v>
      </c>
      <c r="Z130" s="54">
        <f t="shared" si="115"/>
        <v>345373.47534140066</v>
      </c>
    </row>
    <row r="131" spans="2:26" ht="15" x14ac:dyDescent="0.25">
      <c r="B131" s="42" t="s">
        <v>115</v>
      </c>
      <c r="C131" s="10">
        <f t="shared" ref="C131:U131" si="120">SUM(C127:C130)</f>
        <v>188079.84759172116</v>
      </c>
      <c r="D131" s="10">
        <f t="shared" si="120"/>
        <v>22514.537977938464</v>
      </c>
      <c r="E131" s="10">
        <f t="shared" si="120"/>
        <v>100398.17105334341</v>
      </c>
      <c r="F131" s="10">
        <f t="shared" si="120"/>
        <v>68544.584375150051</v>
      </c>
      <c r="G131" s="10">
        <f t="shared" si="120"/>
        <v>0</v>
      </c>
      <c r="H131" s="10">
        <f t="shared" si="120"/>
        <v>977.90014234535761</v>
      </c>
      <c r="I131" s="10">
        <f t="shared" si="120"/>
        <v>15908.247430902198</v>
      </c>
      <c r="J131" s="10">
        <f t="shared" si="120"/>
        <v>0</v>
      </c>
      <c r="K131" s="10">
        <f t="shared" si="120"/>
        <v>0</v>
      </c>
      <c r="L131" s="10">
        <f t="shared" si="120"/>
        <v>261328.58163571538</v>
      </c>
      <c r="M131" s="10">
        <f t="shared" si="120"/>
        <v>109413.90458945252</v>
      </c>
      <c r="N131" s="10">
        <f t="shared" si="120"/>
        <v>379080.73469466629</v>
      </c>
      <c r="O131" s="10">
        <f t="shared" si="120"/>
        <v>0</v>
      </c>
      <c r="P131" s="10">
        <f t="shared" si="120"/>
        <v>979.48878878599135</v>
      </c>
      <c r="Q131" s="10">
        <f t="shared" si="120"/>
        <v>9844.212519122646</v>
      </c>
      <c r="R131" s="10">
        <f t="shared" si="120"/>
        <v>487274.89066965273</v>
      </c>
      <c r="S131" s="10">
        <f t="shared" si="120"/>
        <v>0</v>
      </c>
      <c r="T131" s="10">
        <f t="shared" si="120"/>
        <v>262263.34049761225</v>
      </c>
      <c r="U131" s="10">
        <f t="shared" si="120"/>
        <v>164601.61591897515</v>
      </c>
      <c r="V131" s="10">
        <f>SUM(V127:V130)</f>
        <v>588701.31103062583</v>
      </c>
      <c r="X131" s="10">
        <f>SUM(X127:X130)</f>
        <v>2659911.3689160091</v>
      </c>
      <c r="Z131" s="10">
        <f>SUM(Z127:Z130)</f>
        <v>396423.28857140068</v>
      </c>
    </row>
    <row r="132" spans="2:26" ht="15" x14ac:dyDescent="0.25">
      <c r="B132" s="32" t="s">
        <v>138</v>
      </c>
      <c r="C132" s="8">
        <f t="shared" ref="C132:V132" si="121">(C54+C55)*C29</f>
        <v>505400.93164409458</v>
      </c>
      <c r="D132" s="8">
        <f t="shared" si="121"/>
        <v>66454.46104776772</v>
      </c>
      <c r="E132" s="8">
        <f t="shared" si="121"/>
        <v>61130.969328418716</v>
      </c>
      <c r="F132" s="8">
        <f t="shared" si="121"/>
        <v>0</v>
      </c>
      <c r="G132" s="8">
        <f t="shared" si="121"/>
        <v>0</v>
      </c>
      <c r="H132" s="8">
        <f t="shared" si="121"/>
        <v>9278.6358739007301</v>
      </c>
      <c r="I132" s="8">
        <f t="shared" si="121"/>
        <v>13532.739686122364</v>
      </c>
      <c r="J132" s="8">
        <f t="shared" si="121"/>
        <v>0</v>
      </c>
      <c r="K132" s="8">
        <f t="shared" si="121"/>
        <v>0</v>
      </c>
      <c r="L132" s="8">
        <f t="shared" si="121"/>
        <v>644486.67848745419</v>
      </c>
      <c r="M132" s="8">
        <f t="shared" si="121"/>
        <v>61616.674094381022</v>
      </c>
      <c r="N132" s="8">
        <f t="shared" si="121"/>
        <v>0</v>
      </c>
      <c r="O132" s="8">
        <f t="shared" si="121"/>
        <v>0</v>
      </c>
      <c r="P132" s="8">
        <f t="shared" si="121"/>
        <v>9293.709470085767</v>
      </c>
      <c r="Q132" s="8">
        <f t="shared" si="121"/>
        <v>8374.220102798492</v>
      </c>
      <c r="R132" s="8">
        <f t="shared" si="121"/>
        <v>0</v>
      </c>
      <c r="S132" s="8">
        <f t="shared" si="121"/>
        <v>0</v>
      </c>
      <c r="T132" s="8">
        <f t="shared" si="121"/>
        <v>564856.21952994342</v>
      </c>
      <c r="U132" s="8">
        <f t="shared" si="121"/>
        <v>382062.06828203727</v>
      </c>
      <c r="V132" s="8">
        <f t="shared" si="121"/>
        <v>347721.06648448121</v>
      </c>
      <c r="X132" s="54">
        <f t="shared" si="119"/>
        <v>2674208.3740314851</v>
      </c>
      <c r="Z132" s="54">
        <f t="shared" si="115"/>
        <v>655797.73758030415</v>
      </c>
    </row>
    <row r="133" spans="2:26" ht="15" x14ac:dyDescent="0.25">
      <c r="B133" s="32" t="s">
        <v>139</v>
      </c>
      <c r="C133" s="8">
        <f t="shared" ref="C133:V133" si="122">SUM(C56+C57)*C33</f>
        <v>0</v>
      </c>
      <c r="D133" s="8">
        <f t="shared" si="122"/>
        <v>0</v>
      </c>
      <c r="E133" s="8">
        <f t="shared" si="122"/>
        <v>0</v>
      </c>
      <c r="F133" s="8">
        <f t="shared" si="122"/>
        <v>0</v>
      </c>
      <c r="G133" s="8">
        <f t="shared" si="122"/>
        <v>0</v>
      </c>
      <c r="H133" s="8">
        <f t="shared" si="122"/>
        <v>0</v>
      </c>
      <c r="I133" s="8">
        <f t="shared" si="122"/>
        <v>0</v>
      </c>
      <c r="J133" s="8">
        <f t="shared" si="122"/>
        <v>0</v>
      </c>
      <c r="K133" s="8">
        <f t="shared" si="122"/>
        <v>0</v>
      </c>
      <c r="L133" s="8">
        <f t="shared" si="122"/>
        <v>0</v>
      </c>
      <c r="M133" s="8">
        <f t="shared" si="122"/>
        <v>0</v>
      </c>
      <c r="N133" s="8">
        <f t="shared" si="122"/>
        <v>0</v>
      </c>
      <c r="O133" s="8">
        <f t="shared" si="122"/>
        <v>0</v>
      </c>
      <c r="P133" s="8">
        <f t="shared" si="122"/>
        <v>0</v>
      </c>
      <c r="Q133" s="8">
        <f t="shared" si="122"/>
        <v>0</v>
      </c>
      <c r="R133" s="8">
        <f t="shared" si="122"/>
        <v>0</v>
      </c>
      <c r="S133" s="8">
        <f t="shared" si="122"/>
        <v>0</v>
      </c>
      <c r="T133" s="8">
        <f t="shared" si="122"/>
        <v>0</v>
      </c>
      <c r="U133" s="8">
        <f t="shared" si="122"/>
        <v>0</v>
      </c>
      <c r="V133" s="8">
        <f t="shared" si="122"/>
        <v>0</v>
      </c>
      <c r="X133" s="54">
        <f t="shared" si="119"/>
        <v>0</v>
      </c>
      <c r="Z133" s="54">
        <f t="shared" si="115"/>
        <v>0</v>
      </c>
    </row>
    <row r="134" spans="2:26" ht="15" x14ac:dyDescent="0.25">
      <c r="B134" s="42" t="s">
        <v>116</v>
      </c>
      <c r="C134" s="10">
        <f>SUM(C132:C133)</f>
        <v>505400.93164409458</v>
      </c>
      <c r="D134" s="10">
        <f t="shared" ref="D134:Z134" si="123">SUM(D132:D133)</f>
        <v>66454.46104776772</v>
      </c>
      <c r="E134" s="10">
        <f t="shared" si="123"/>
        <v>61130.969328418716</v>
      </c>
      <c r="F134" s="10">
        <f t="shared" si="123"/>
        <v>0</v>
      </c>
      <c r="G134" s="10">
        <f t="shared" si="123"/>
        <v>0</v>
      </c>
      <c r="H134" s="10">
        <f t="shared" si="123"/>
        <v>9278.6358739007301</v>
      </c>
      <c r="I134" s="10">
        <f t="shared" si="123"/>
        <v>13532.739686122364</v>
      </c>
      <c r="J134" s="10">
        <f t="shared" si="123"/>
        <v>0</v>
      </c>
      <c r="K134" s="10">
        <f t="shared" si="123"/>
        <v>0</v>
      </c>
      <c r="L134" s="10">
        <f t="shared" si="123"/>
        <v>644486.67848745419</v>
      </c>
      <c r="M134" s="10">
        <f t="shared" si="123"/>
        <v>61616.674094381022</v>
      </c>
      <c r="N134" s="10">
        <f t="shared" si="123"/>
        <v>0</v>
      </c>
      <c r="O134" s="10">
        <f t="shared" si="123"/>
        <v>0</v>
      </c>
      <c r="P134" s="10">
        <f t="shared" si="123"/>
        <v>9293.709470085767</v>
      </c>
      <c r="Q134" s="10">
        <f t="shared" si="123"/>
        <v>8374.220102798492</v>
      </c>
      <c r="R134" s="10">
        <f t="shared" si="123"/>
        <v>0</v>
      </c>
      <c r="S134" s="10">
        <f t="shared" si="123"/>
        <v>0</v>
      </c>
      <c r="T134" s="10">
        <f t="shared" si="123"/>
        <v>564856.21952994342</v>
      </c>
      <c r="U134" s="10">
        <f t="shared" si="123"/>
        <v>382062.06828203727</v>
      </c>
      <c r="V134" s="10">
        <f t="shared" si="123"/>
        <v>347721.06648448121</v>
      </c>
      <c r="W134" s="85"/>
      <c r="X134" s="10">
        <f t="shared" si="123"/>
        <v>2674208.3740314851</v>
      </c>
      <c r="Z134" s="10">
        <f t="shared" si="123"/>
        <v>655797.73758030415</v>
      </c>
    </row>
    <row r="135" spans="2:26" ht="15" x14ac:dyDescent="0.25">
      <c r="B135" s="42" t="s">
        <v>117</v>
      </c>
      <c r="C135" s="10">
        <f>C131+C134</f>
        <v>693480.77923581575</v>
      </c>
      <c r="D135" s="10">
        <f t="shared" ref="D135:V135" si="124">D131+D134</f>
        <v>88968.999025706187</v>
      </c>
      <c r="E135" s="10">
        <f t="shared" si="124"/>
        <v>161529.14038176212</v>
      </c>
      <c r="F135" s="10">
        <f t="shared" si="124"/>
        <v>68544.584375150051</v>
      </c>
      <c r="G135" s="10">
        <f t="shared" si="124"/>
        <v>0</v>
      </c>
      <c r="H135" s="10">
        <f t="shared" si="124"/>
        <v>10256.536016246087</v>
      </c>
      <c r="I135" s="10">
        <f t="shared" si="124"/>
        <v>29440.987117024561</v>
      </c>
      <c r="J135" s="10">
        <f t="shared" si="124"/>
        <v>0</v>
      </c>
      <c r="K135" s="10">
        <f t="shared" si="124"/>
        <v>0</v>
      </c>
      <c r="L135" s="10">
        <f t="shared" si="124"/>
        <v>905815.26012316952</v>
      </c>
      <c r="M135" s="10">
        <f t="shared" si="124"/>
        <v>171030.57868383353</v>
      </c>
      <c r="N135" s="10">
        <f t="shared" si="124"/>
        <v>379080.73469466629</v>
      </c>
      <c r="O135" s="10">
        <f t="shared" si="124"/>
        <v>0</v>
      </c>
      <c r="P135" s="10">
        <f t="shared" si="124"/>
        <v>10273.198258871758</v>
      </c>
      <c r="Q135" s="10">
        <f t="shared" si="124"/>
        <v>18218.432621921136</v>
      </c>
      <c r="R135" s="10">
        <f t="shared" si="124"/>
        <v>487274.89066965273</v>
      </c>
      <c r="S135" s="10">
        <f t="shared" si="124"/>
        <v>0</v>
      </c>
      <c r="T135" s="10">
        <f t="shared" si="124"/>
        <v>827119.56002755568</v>
      </c>
      <c r="U135" s="10">
        <f t="shared" si="124"/>
        <v>546663.68420101237</v>
      </c>
      <c r="V135" s="10">
        <f t="shared" si="124"/>
        <v>936422.37751510704</v>
      </c>
      <c r="X135" s="61">
        <f>SUM(C135:V135)</f>
        <v>5334119.7429474946</v>
      </c>
      <c r="Z135" s="61">
        <f t="shared" si="115"/>
        <v>1052221.0261517048</v>
      </c>
    </row>
    <row r="136" spans="2:26" ht="15" x14ac:dyDescent="0.25">
      <c r="B136" s="32" t="s">
        <v>118</v>
      </c>
      <c r="C136" s="33">
        <v>6.869822499529557E-2</v>
      </c>
      <c r="D136" s="18">
        <f>$C$136</f>
        <v>6.869822499529557E-2</v>
      </c>
      <c r="E136" s="18">
        <f t="shared" ref="E136:V136" si="125">$C$136</f>
        <v>6.869822499529557E-2</v>
      </c>
      <c r="F136" s="18">
        <f t="shared" si="125"/>
        <v>6.869822499529557E-2</v>
      </c>
      <c r="G136" s="18">
        <f t="shared" si="125"/>
        <v>6.869822499529557E-2</v>
      </c>
      <c r="H136" s="18">
        <f t="shared" si="125"/>
        <v>6.869822499529557E-2</v>
      </c>
      <c r="I136" s="18">
        <f t="shared" si="125"/>
        <v>6.869822499529557E-2</v>
      </c>
      <c r="J136" s="18">
        <f t="shared" si="125"/>
        <v>6.869822499529557E-2</v>
      </c>
      <c r="K136" s="18">
        <f t="shared" si="125"/>
        <v>6.869822499529557E-2</v>
      </c>
      <c r="L136" s="18">
        <f t="shared" si="125"/>
        <v>6.869822499529557E-2</v>
      </c>
      <c r="M136" s="18">
        <f t="shared" si="125"/>
        <v>6.869822499529557E-2</v>
      </c>
      <c r="N136" s="18">
        <f t="shared" si="125"/>
        <v>6.869822499529557E-2</v>
      </c>
      <c r="O136" s="18">
        <f t="shared" si="125"/>
        <v>6.869822499529557E-2</v>
      </c>
      <c r="P136" s="18">
        <f t="shared" si="125"/>
        <v>6.869822499529557E-2</v>
      </c>
      <c r="Q136" s="18">
        <f t="shared" si="125"/>
        <v>6.869822499529557E-2</v>
      </c>
      <c r="R136" s="18">
        <f t="shared" si="125"/>
        <v>6.869822499529557E-2</v>
      </c>
      <c r="S136" s="18">
        <f t="shared" si="125"/>
        <v>6.869822499529557E-2</v>
      </c>
      <c r="T136" s="18">
        <f t="shared" si="125"/>
        <v>6.869822499529557E-2</v>
      </c>
      <c r="U136" s="18">
        <f t="shared" si="125"/>
        <v>6.869822499529557E-2</v>
      </c>
      <c r="V136" s="18">
        <f t="shared" si="125"/>
        <v>6.869822499529557E-2</v>
      </c>
      <c r="X136" s="75"/>
      <c r="Z136" s="76"/>
    </row>
    <row r="137" spans="2:26" ht="15" x14ac:dyDescent="0.25">
      <c r="B137" s="32" t="s">
        <v>119</v>
      </c>
      <c r="C137" s="33">
        <v>2.0362528335106517E-2</v>
      </c>
      <c r="D137" s="18">
        <f>$C$137</f>
        <v>2.0362528335106517E-2</v>
      </c>
      <c r="E137" s="18">
        <f t="shared" ref="E137:G137" si="126">$C$137</f>
        <v>2.0362528335106517E-2</v>
      </c>
      <c r="F137" s="18">
        <f t="shared" si="126"/>
        <v>2.0362528335106517E-2</v>
      </c>
      <c r="G137" s="18">
        <f t="shared" si="126"/>
        <v>2.0362528335106517E-2</v>
      </c>
      <c r="H137" s="116">
        <v>0</v>
      </c>
      <c r="I137" s="18">
        <f>+$H$137</f>
        <v>0</v>
      </c>
      <c r="J137" s="18">
        <f t="shared" ref="J137:K137" si="127">+$H$137</f>
        <v>0</v>
      </c>
      <c r="K137" s="18">
        <f t="shared" si="127"/>
        <v>0</v>
      </c>
      <c r="L137" s="18">
        <f t="shared" ref="L137:O137" si="128">$C$137</f>
        <v>2.0362528335106517E-2</v>
      </c>
      <c r="M137" s="18">
        <f t="shared" si="128"/>
        <v>2.0362528335106517E-2</v>
      </c>
      <c r="N137" s="18">
        <f t="shared" si="128"/>
        <v>2.0362528335106517E-2</v>
      </c>
      <c r="O137" s="18">
        <f t="shared" si="128"/>
        <v>2.0362528335106517E-2</v>
      </c>
      <c r="P137" s="18">
        <f>+$H$137</f>
        <v>0</v>
      </c>
      <c r="Q137" s="18">
        <f t="shared" ref="Q137:V137" si="129">+$H$137</f>
        <v>0</v>
      </c>
      <c r="R137" s="18">
        <f t="shared" si="129"/>
        <v>0</v>
      </c>
      <c r="S137" s="18">
        <f t="shared" si="129"/>
        <v>0</v>
      </c>
      <c r="T137" s="18">
        <f t="shared" si="129"/>
        <v>0</v>
      </c>
      <c r="U137" s="18">
        <f t="shared" si="129"/>
        <v>0</v>
      </c>
      <c r="V137" s="18">
        <f t="shared" si="129"/>
        <v>0</v>
      </c>
      <c r="X137" s="75"/>
      <c r="Z137" s="76"/>
    </row>
    <row r="138" spans="2:26" ht="15" x14ac:dyDescent="0.25">
      <c r="B138" s="32" t="s">
        <v>120</v>
      </c>
      <c r="C138" s="116">
        <v>0</v>
      </c>
      <c r="D138" s="18">
        <f>$C$138</f>
        <v>0</v>
      </c>
      <c r="E138" s="18">
        <f t="shared" ref="E138:V138" si="130">$C$138</f>
        <v>0</v>
      </c>
      <c r="F138" s="18">
        <f t="shared" si="130"/>
        <v>0</v>
      </c>
      <c r="G138" s="18">
        <f t="shared" si="130"/>
        <v>0</v>
      </c>
      <c r="H138" s="18">
        <f t="shared" si="130"/>
        <v>0</v>
      </c>
      <c r="I138" s="18">
        <f t="shared" si="130"/>
        <v>0</v>
      </c>
      <c r="J138" s="18">
        <f t="shared" si="130"/>
        <v>0</v>
      </c>
      <c r="K138" s="18">
        <f t="shared" si="130"/>
        <v>0</v>
      </c>
      <c r="L138" s="18">
        <f t="shared" si="130"/>
        <v>0</v>
      </c>
      <c r="M138" s="18">
        <f t="shared" si="130"/>
        <v>0</v>
      </c>
      <c r="N138" s="18">
        <f t="shared" si="130"/>
        <v>0</v>
      </c>
      <c r="O138" s="18">
        <f t="shared" si="130"/>
        <v>0</v>
      </c>
      <c r="P138" s="18">
        <f t="shared" si="130"/>
        <v>0</v>
      </c>
      <c r="Q138" s="18">
        <f t="shared" si="130"/>
        <v>0</v>
      </c>
      <c r="R138" s="18">
        <f t="shared" si="130"/>
        <v>0</v>
      </c>
      <c r="S138" s="18">
        <f t="shared" si="130"/>
        <v>0</v>
      </c>
      <c r="T138" s="18">
        <f t="shared" si="130"/>
        <v>0</v>
      </c>
      <c r="U138" s="18">
        <f t="shared" si="130"/>
        <v>0</v>
      </c>
      <c r="V138" s="18">
        <f t="shared" si="130"/>
        <v>0</v>
      </c>
      <c r="X138" s="75"/>
      <c r="Z138" s="76"/>
    </row>
    <row r="139" spans="2:26" ht="15" x14ac:dyDescent="0.25">
      <c r="B139" s="32" t="s">
        <v>121</v>
      </c>
      <c r="C139" s="77">
        <f t="shared" ref="C139:V139" si="131">+C137*C43</f>
        <v>68628.99887143707</v>
      </c>
      <c r="D139" s="77">
        <f t="shared" si="131"/>
        <v>9023.9309955623012</v>
      </c>
      <c r="E139" s="77">
        <f t="shared" si="131"/>
        <v>16602.095336081766</v>
      </c>
      <c r="F139" s="77">
        <f t="shared" si="131"/>
        <v>8187.4468430929683</v>
      </c>
      <c r="G139" s="77">
        <f t="shared" si="131"/>
        <v>0</v>
      </c>
      <c r="H139" s="77">
        <f t="shared" si="131"/>
        <v>0</v>
      </c>
      <c r="I139" s="77">
        <f t="shared" si="131"/>
        <v>0</v>
      </c>
      <c r="J139" s="77">
        <f t="shared" si="131"/>
        <v>0</v>
      </c>
      <c r="K139" s="77">
        <f t="shared" si="131"/>
        <v>0</v>
      </c>
      <c r="L139" s="77">
        <f t="shared" si="131"/>
        <v>87515.619305820743</v>
      </c>
      <c r="M139" s="77">
        <f t="shared" si="131"/>
        <v>16734.004201887154</v>
      </c>
      <c r="N139" s="77">
        <f t="shared" si="131"/>
        <v>40525.587582520442</v>
      </c>
      <c r="O139" s="77">
        <f t="shared" si="131"/>
        <v>0</v>
      </c>
      <c r="P139" s="77">
        <f t="shared" si="131"/>
        <v>0</v>
      </c>
      <c r="Q139" s="77">
        <f t="shared" si="131"/>
        <v>0</v>
      </c>
      <c r="R139" s="77">
        <f t="shared" si="131"/>
        <v>0</v>
      </c>
      <c r="S139" s="77">
        <f t="shared" si="131"/>
        <v>0</v>
      </c>
      <c r="T139" s="77">
        <f t="shared" si="131"/>
        <v>0</v>
      </c>
      <c r="U139" s="77">
        <f t="shared" si="131"/>
        <v>0</v>
      </c>
      <c r="V139" s="77">
        <f t="shared" si="131"/>
        <v>0</v>
      </c>
      <c r="X139" s="54">
        <f>SUM(C139:V139)</f>
        <v>247217.68313640243</v>
      </c>
      <c r="Z139" s="54">
        <f t="shared" si="115"/>
        <v>102442.47204617411</v>
      </c>
    </row>
    <row r="140" spans="2:26" ht="15" x14ac:dyDescent="0.25">
      <c r="B140" s="32" t="s">
        <v>122</v>
      </c>
      <c r="C140" s="77">
        <f t="shared" ref="C140:V140" si="132">+C138*C43</f>
        <v>0</v>
      </c>
      <c r="D140" s="77">
        <f t="shared" si="132"/>
        <v>0</v>
      </c>
      <c r="E140" s="77">
        <f t="shared" si="132"/>
        <v>0</v>
      </c>
      <c r="F140" s="77">
        <f t="shared" si="132"/>
        <v>0</v>
      </c>
      <c r="G140" s="77">
        <f t="shared" si="132"/>
        <v>0</v>
      </c>
      <c r="H140" s="77">
        <f t="shared" si="132"/>
        <v>0</v>
      </c>
      <c r="I140" s="77">
        <f t="shared" si="132"/>
        <v>0</v>
      </c>
      <c r="J140" s="77">
        <f t="shared" si="132"/>
        <v>0</v>
      </c>
      <c r="K140" s="77">
        <f t="shared" si="132"/>
        <v>0</v>
      </c>
      <c r="L140" s="77">
        <f t="shared" si="132"/>
        <v>0</v>
      </c>
      <c r="M140" s="77">
        <f t="shared" si="132"/>
        <v>0</v>
      </c>
      <c r="N140" s="77">
        <f t="shared" si="132"/>
        <v>0</v>
      </c>
      <c r="O140" s="77">
        <f t="shared" si="132"/>
        <v>0</v>
      </c>
      <c r="P140" s="77">
        <f t="shared" si="132"/>
        <v>0</v>
      </c>
      <c r="Q140" s="77">
        <f t="shared" si="132"/>
        <v>0</v>
      </c>
      <c r="R140" s="77">
        <f t="shared" si="132"/>
        <v>0</v>
      </c>
      <c r="S140" s="77">
        <f t="shared" si="132"/>
        <v>0</v>
      </c>
      <c r="T140" s="77">
        <f t="shared" si="132"/>
        <v>0</v>
      </c>
      <c r="U140" s="77">
        <f t="shared" si="132"/>
        <v>0</v>
      </c>
      <c r="V140" s="77">
        <f t="shared" si="132"/>
        <v>0</v>
      </c>
      <c r="X140" s="54">
        <f t="shared" ref="X140:X153" si="133">SUM(C140:V140)</f>
        <v>0</v>
      </c>
      <c r="Z140" s="54">
        <f t="shared" si="115"/>
        <v>0</v>
      </c>
    </row>
    <row r="141" spans="2:26" ht="15" x14ac:dyDescent="0.25">
      <c r="B141" s="32" t="s">
        <v>123</v>
      </c>
      <c r="C141" s="77">
        <f t="shared" ref="C141:V141" si="134">+C136*(C47+C48)</f>
        <v>50938.266220091449</v>
      </c>
      <c r="D141" s="77">
        <f t="shared" si="134"/>
        <v>6697.801322510566</v>
      </c>
      <c r="E141" s="77">
        <f t="shared" si="134"/>
        <v>34166.976803333739</v>
      </c>
      <c r="F141" s="77">
        <f t="shared" si="134"/>
        <v>27622.457099008425</v>
      </c>
      <c r="G141" s="77">
        <f t="shared" si="134"/>
        <v>0</v>
      </c>
      <c r="H141" s="77">
        <f t="shared" si="134"/>
        <v>935.17363089642959</v>
      </c>
      <c r="I141" s="77">
        <f t="shared" si="134"/>
        <v>7563.6425860884847</v>
      </c>
      <c r="J141" s="77">
        <f t="shared" si="134"/>
        <v>0</v>
      </c>
      <c r="K141" s="77">
        <f t="shared" si="134"/>
        <v>0</v>
      </c>
      <c r="L141" s="77">
        <f t="shared" si="134"/>
        <v>64956.417664886234</v>
      </c>
      <c r="M141" s="77">
        <f t="shared" si="134"/>
        <v>34438.444173379001</v>
      </c>
      <c r="N141" s="77">
        <f t="shared" si="134"/>
        <v>136723.48973534198</v>
      </c>
      <c r="O141" s="77">
        <f t="shared" si="134"/>
        <v>0</v>
      </c>
      <c r="P141" s="77">
        <f t="shared" si="134"/>
        <v>936.69286603687522</v>
      </c>
      <c r="Q141" s="77">
        <f t="shared" si="134"/>
        <v>4680.4718973319823</v>
      </c>
      <c r="R141" s="77">
        <f t="shared" si="134"/>
        <v>230110.41344423962</v>
      </c>
      <c r="S141" s="77">
        <f t="shared" si="134"/>
        <v>0</v>
      </c>
      <c r="T141" s="77">
        <f t="shared" si="134"/>
        <v>56930.63602572184</v>
      </c>
      <c r="U141" s="77">
        <f t="shared" si="134"/>
        <v>38507.209085348688</v>
      </c>
      <c r="V141" s="77">
        <f t="shared" si="134"/>
        <v>194346.29849853646</v>
      </c>
      <c r="X141" s="54">
        <f t="shared" si="133"/>
        <v>889554.39105275169</v>
      </c>
      <c r="Z141" s="54">
        <f t="shared" si="115"/>
        <v>127924.31766192909</v>
      </c>
    </row>
    <row r="142" spans="2:26" ht="15" x14ac:dyDescent="0.25">
      <c r="B142" s="42" t="s">
        <v>124</v>
      </c>
      <c r="C142" s="86">
        <f>SUM(C139:C141)</f>
        <v>119567.26509152852</v>
      </c>
      <c r="D142" s="86">
        <f t="shared" ref="D142:Z142" si="135">SUM(D139:D141)</f>
        <v>15721.732318072867</v>
      </c>
      <c r="E142" s="86">
        <f t="shared" si="135"/>
        <v>50769.072139415504</v>
      </c>
      <c r="F142" s="86">
        <f t="shared" si="135"/>
        <v>35809.903942101395</v>
      </c>
      <c r="G142" s="86">
        <f t="shared" si="135"/>
        <v>0</v>
      </c>
      <c r="H142" s="86">
        <f t="shared" si="135"/>
        <v>935.17363089642959</v>
      </c>
      <c r="I142" s="86">
        <f t="shared" si="135"/>
        <v>7563.6425860884847</v>
      </c>
      <c r="J142" s="86">
        <f t="shared" si="135"/>
        <v>0</v>
      </c>
      <c r="K142" s="86">
        <f t="shared" si="135"/>
        <v>0</v>
      </c>
      <c r="L142" s="86">
        <f t="shared" si="135"/>
        <v>152472.03697070698</v>
      </c>
      <c r="M142" s="86">
        <f t="shared" si="135"/>
        <v>51172.448375266154</v>
      </c>
      <c r="N142" s="86">
        <f t="shared" si="135"/>
        <v>177249.07731786242</v>
      </c>
      <c r="O142" s="86">
        <f t="shared" si="135"/>
        <v>0</v>
      </c>
      <c r="P142" s="86">
        <f t="shared" si="135"/>
        <v>936.69286603687522</v>
      </c>
      <c r="Q142" s="86">
        <f t="shared" si="135"/>
        <v>4680.4718973319823</v>
      </c>
      <c r="R142" s="86">
        <f t="shared" si="135"/>
        <v>230110.41344423962</v>
      </c>
      <c r="S142" s="86">
        <f t="shared" si="135"/>
        <v>0</v>
      </c>
      <c r="T142" s="86">
        <f t="shared" si="135"/>
        <v>56930.63602572184</v>
      </c>
      <c r="U142" s="86">
        <f t="shared" si="135"/>
        <v>38507.209085348688</v>
      </c>
      <c r="V142" s="86">
        <f t="shared" si="135"/>
        <v>194346.29849853646</v>
      </c>
      <c r="X142" s="86">
        <f t="shared" si="135"/>
        <v>1136772.0741891542</v>
      </c>
      <c r="Z142" s="86">
        <f t="shared" si="135"/>
        <v>230366.7897081032</v>
      </c>
    </row>
    <row r="143" spans="2:26" ht="15" x14ac:dyDescent="0.25">
      <c r="B143" s="32" t="s">
        <v>125</v>
      </c>
      <c r="C143" s="77">
        <f t="shared" ref="C143:V143" si="136">+C136*(C54+C55)</f>
        <v>180599.30750759694</v>
      </c>
      <c r="D143" s="77">
        <f t="shared" si="136"/>
        <v>23746.750143446556</v>
      </c>
      <c r="E143" s="77">
        <f t="shared" si="136"/>
        <v>21844.460579180592</v>
      </c>
      <c r="F143" s="77">
        <f t="shared" si="136"/>
        <v>0</v>
      </c>
      <c r="G143" s="77">
        <f t="shared" si="136"/>
        <v>0</v>
      </c>
      <c r="H143" s="77">
        <f t="shared" si="136"/>
        <v>3315.6156004509776</v>
      </c>
      <c r="I143" s="77">
        <f t="shared" si="136"/>
        <v>4835.7714894664086</v>
      </c>
      <c r="J143" s="77">
        <f t="shared" si="136"/>
        <v>0</v>
      </c>
      <c r="K143" s="77">
        <f t="shared" si="136"/>
        <v>0</v>
      </c>
      <c r="L143" s="77">
        <f t="shared" si="136"/>
        <v>230300.02626641482</v>
      </c>
      <c r="M143" s="77">
        <f t="shared" si="136"/>
        <v>22018.021684619354</v>
      </c>
      <c r="N143" s="77">
        <f t="shared" si="136"/>
        <v>0</v>
      </c>
      <c r="O143" s="77">
        <f t="shared" si="136"/>
        <v>0</v>
      </c>
      <c r="P143" s="77">
        <f t="shared" si="136"/>
        <v>3321.0019795852845</v>
      </c>
      <c r="Q143" s="77">
        <f t="shared" si="136"/>
        <v>2992.4328523925792</v>
      </c>
      <c r="R143" s="77">
        <f t="shared" si="136"/>
        <v>0</v>
      </c>
      <c r="S143" s="77">
        <f t="shared" si="136"/>
        <v>0</v>
      </c>
      <c r="T143" s="77">
        <f t="shared" si="136"/>
        <v>201844.9822730138</v>
      </c>
      <c r="U143" s="77">
        <f t="shared" si="136"/>
        <v>136525.55948441807</v>
      </c>
      <c r="V143" s="77">
        <f t="shared" si="136"/>
        <v>124254.19084332659</v>
      </c>
      <c r="X143" s="54">
        <f t="shared" si="133"/>
        <v>955598.12070391199</v>
      </c>
      <c r="Z143" s="54">
        <f t="shared" si="115"/>
        <v>234341.90532014146</v>
      </c>
    </row>
    <row r="144" spans="2:26" ht="15" x14ac:dyDescent="0.25">
      <c r="B144" s="42" t="s">
        <v>126</v>
      </c>
      <c r="C144" s="86">
        <f>SUM(C142:C143)</f>
        <v>300166.57259912544</v>
      </c>
      <c r="D144" s="86">
        <f t="shared" ref="D144:Z144" si="137">SUM(D142:D143)</f>
        <v>39468.482461519423</v>
      </c>
      <c r="E144" s="86">
        <f t="shared" si="137"/>
        <v>72613.532718596092</v>
      </c>
      <c r="F144" s="86">
        <f t="shared" si="137"/>
        <v>35809.903942101395</v>
      </c>
      <c r="G144" s="86">
        <f t="shared" si="137"/>
        <v>0</v>
      </c>
      <c r="H144" s="86">
        <f t="shared" si="137"/>
        <v>4250.7892313474076</v>
      </c>
      <c r="I144" s="86">
        <f t="shared" si="137"/>
        <v>12399.414075554894</v>
      </c>
      <c r="J144" s="86">
        <f t="shared" si="137"/>
        <v>0</v>
      </c>
      <c r="K144" s="86">
        <f t="shared" si="137"/>
        <v>0</v>
      </c>
      <c r="L144" s="86">
        <f t="shared" si="137"/>
        <v>382772.06323712179</v>
      </c>
      <c r="M144" s="86">
        <f t="shared" si="137"/>
        <v>73190.470059885512</v>
      </c>
      <c r="N144" s="86">
        <f t="shared" si="137"/>
        <v>177249.07731786242</v>
      </c>
      <c r="O144" s="86">
        <f t="shared" si="137"/>
        <v>0</v>
      </c>
      <c r="P144" s="86">
        <f t="shared" si="137"/>
        <v>4257.6948456221598</v>
      </c>
      <c r="Q144" s="86">
        <f t="shared" si="137"/>
        <v>7672.904749724561</v>
      </c>
      <c r="R144" s="86">
        <f t="shared" si="137"/>
        <v>230110.41344423962</v>
      </c>
      <c r="S144" s="86">
        <f t="shared" si="137"/>
        <v>0</v>
      </c>
      <c r="T144" s="86">
        <f t="shared" si="137"/>
        <v>258775.61829873564</v>
      </c>
      <c r="U144" s="86">
        <f t="shared" si="137"/>
        <v>175032.76856976678</v>
      </c>
      <c r="V144" s="86">
        <f t="shared" si="137"/>
        <v>318600.48934186308</v>
      </c>
      <c r="X144" s="86">
        <f t="shared" si="137"/>
        <v>2092370.1948930663</v>
      </c>
      <c r="Z144" s="86">
        <f t="shared" si="137"/>
        <v>464708.69502824463</v>
      </c>
    </row>
    <row r="145" spans="2:26" ht="15" x14ac:dyDescent="0.25">
      <c r="B145" s="81" t="s">
        <v>170</v>
      </c>
      <c r="C145" s="77">
        <f>+C127</f>
        <v>0</v>
      </c>
      <c r="D145" s="77">
        <f t="shared" ref="D145:V145" si="138">+D127</f>
        <v>0</v>
      </c>
      <c r="E145" s="77">
        <f t="shared" si="138"/>
        <v>0</v>
      </c>
      <c r="F145" s="77">
        <f t="shared" si="138"/>
        <v>0</v>
      </c>
      <c r="G145" s="77">
        <f t="shared" si="138"/>
        <v>0</v>
      </c>
      <c r="H145" s="77">
        <f t="shared" si="138"/>
        <v>0</v>
      </c>
      <c r="I145" s="77">
        <f t="shared" si="138"/>
        <v>0</v>
      </c>
      <c r="J145" s="77">
        <f t="shared" si="138"/>
        <v>0</v>
      </c>
      <c r="K145" s="77">
        <f t="shared" si="138"/>
        <v>0</v>
      </c>
      <c r="L145" s="77">
        <f t="shared" si="138"/>
        <v>0</v>
      </c>
      <c r="M145" s="77">
        <f t="shared" si="138"/>
        <v>0</v>
      </c>
      <c r="N145" s="77">
        <f t="shared" si="138"/>
        <v>0</v>
      </c>
      <c r="O145" s="77">
        <f t="shared" si="138"/>
        <v>0</v>
      </c>
      <c r="P145" s="77">
        <f t="shared" si="138"/>
        <v>0</v>
      </c>
      <c r="Q145" s="77">
        <f t="shared" si="138"/>
        <v>0</v>
      </c>
      <c r="R145" s="77">
        <f t="shared" si="138"/>
        <v>0</v>
      </c>
      <c r="S145" s="77">
        <f t="shared" si="138"/>
        <v>0</v>
      </c>
      <c r="T145" s="77">
        <f t="shared" si="138"/>
        <v>108560.49512022</v>
      </c>
      <c r="U145" s="77">
        <f t="shared" si="138"/>
        <v>60638.828619599997</v>
      </c>
      <c r="V145" s="77">
        <f t="shared" si="138"/>
        <v>64000.005141599991</v>
      </c>
      <c r="X145" s="54">
        <f t="shared" si="133"/>
        <v>233199.32888141996</v>
      </c>
      <c r="Z145" s="54">
        <f t="shared" si="115"/>
        <v>0</v>
      </c>
    </row>
    <row r="146" spans="2:26" ht="15" x14ac:dyDescent="0.25">
      <c r="B146" s="42" t="s">
        <v>171</v>
      </c>
      <c r="C146" s="43">
        <f t="shared" ref="C146:Z154" si="139">+(C145/750000)/100</f>
        <v>0</v>
      </c>
      <c r="D146" s="43">
        <f t="shared" si="139"/>
        <v>0</v>
      </c>
      <c r="E146" s="43">
        <f t="shared" si="139"/>
        <v>0</v>
      </c>
      <c r="F146" s="43">
        <f t="shared" si="139"/>
        <v>0</v>
      </c>
      <c r="G146" s="43">
        <f t="shared" si="139"/>
        <v>0</v>
      </c>
      <c r="H146" s="43">
        <f t="shared" si="139"/>
        <v>0</v>
      </c>
      <c r="I146" s="43">
        <f t="shared" si="139"/>
        <v>0</v>
      </c>
      <c r="J146" s="43">
        <f t="shared" si="139"/>
        <v>0</v>
      </c>
      <c r="K146" s="43">
        <f t="shared" si="139"/>
        <v>0</v>
      </c>
      <c r="L146" s="43">
        <f t="shared" si="139"/>
        <v>0</v>
      </c>
      <c r="M146" s="43">
        <f t="shared" si="139"/>
        <v>0</v>
      </c>
      <c r="N146" s="43">
        <f t="shared" si="139"/>
        <v>0</v>
      </c>
      <c r="O146" s="43">
        <f t="shared" si="139"/>
        <v>0</v>
      </c>
      <c r="P146" s="43">
        <f t="shared" si="139"/>
        <v>0</v>
      </c>
      <c r="Q146" s="43">
        <f t="shared" si="139"/>
        <v>0</v>
      </c>
      <c r="R146" s="43">
        <f t="shared" si="139"/>
        <v>0</v>
      </c>
      <c r="S146" s="43">
        <f t="shared" si="139"/>
        <v>0</v>
      </c>
      <c r="T146" s="43">
        <f t="shared" si="139"/>
        <v>1.4474732682696E-3</v>
      </c>
      <c r="U146" s="43">
        <f t="shared" si="139"/>
        <v>8.0851771492799996E-4</v>
      </c>
      <c r="V146" s="43">
        <f t="shared" si="139"/>
        <v>8.5333340188799983E-4</v>
      </c>
      <c r="X146" s="43">
        <f t="shared" si="139"/>
        <v>3.1093243850855994E-3</v>
      </c>
      <c r="Z146" s="43">
        <f t="shared" si="139"/>
        <v>0</v>
      </c>
    </row>
    <row r="147" spans="2:26" ht="15" x14ac:dyDescent="0.25">
      <c r="B147" s="81" t="s">
        <v>127</v>
      </c>
      <c r="C147" s="77">
        <f>+C128-C139</f>
        <v>-34925.424471437065</v>
      </c>
      <c r="D147" s="77">
        <f t="shared" ref="D147:V147" si="140">+D128-D139</f>
        <v>-6808.1130855623014</v>
      </c>
      <c r="E147" s="77">
        <f t="shared" si="140"/>
        <v>-12525.466181081767</v>
      </c>
      <c r="F147" s="77">
        <f t="shared" si="140"/>
        <v>-6177.0268430929682</v>
      </c>
      <c r="G147" s="77">
        <f t="shared" si="140"/>
        <v>0</v>
      </c>
      <c r="H147" s="77">
        <f t="shared" si="140"/>
        <v>-1856.2877999999998</v>
      </c>
      <c r="I147" s="77">
        <f t="shared" si="140"/>
        <v>-5414.7312000000002</v>
      </c>
      <c r="J147" s="77">
        <f t="shared" si="140"/>
        <v>0</v>
      </c>
      <c r="K147" s="77">
        <f t="shared" si="140"/>
        <v>0</v>
      </c>
      <c r="L147" s="77">
        <f t="shared" si="140"/>
        <v>-23047.48116582074</v>
      </c>
      <c r="M147" s="77">
        <f t="shared" si="140"/>
        <v>-4406.9464368871541</v>
      </c>
      <c r="N147" s="77">
        <f t="shared" si="140"/>
        <v>-10672.525932520446</v>
      </c>
      <c r="O147" s="77">
        <f t="shared" si="140"/>
        <v>0</v>
      </c>
      <c r="P147" s="77">
        <f t="shared" si="140"/>
        <v>-1859.3034299999999</v>
      </c>
      <c r="Q147" s="77">
        <f t="shared" si="140"/>
        <v>-3350.7</v>
      </c>
      <c r="R147" s="77">
        <f t="shared" si="140"/>
        <v>-100487.493</v>
      </c>
      <c r="S147" s="77">
        <f t="shared" si="140"/>
        <v>0</v>
      </c>
      <c r="T147" s="77">
        <f t="shared" si="140"/>
        <v>0</v>
      </c>
      <c r="U147" s="77">
        <f t="shared" si="140"/>
        <v>0</v>
      </c>
      <c r="V147" s="77">
        <f t="shared" si="140"/>
        <v>0</v>
      </c>
      <c r="X147" s="54">
        <f t="shared" si="133"/>
        <v>-211531.49954640243</v>
      </c>
      <c r="Z147" s="54">
        <f t="shared" si="115"/>
        <v>-67707.049581174098</v>
      </c>
    </row>
    <row r="148" spans="2:26" ht="15" x14ac:dyDescent="0.25">
      <c r="B148" s="42" t="s">
        <v>128</v>
      </c>
      <c r="C148" s="43">
        <f>+(C147/750000)/100</f>
        <v>-4.6567232628582755E-4</v>
      </c>
      <c r="D148" s="43">
        <f t="shared" si="139"/>
        <v>-9.0774841140830675E-5</v>
      </c>
      <c r="E148" s="43">
        <f t="shared" si="139"/>
        <v>-1.6700621574775688E-4</v>
      </c>
      <c r="F148" s="43">
        <f t="shared" si="139"/>
        <v>-8.2360357907906252E-5</v>
      </c>
      <c r="G148" s="43">
        <f t="shared" si="139"/>
        <v>0</v>
      </c>
      <c r="H148" s="43">
        <f t="shared" si="139"/>
        <v>-2.4750503999999997E-5</v>
      </c>
      <c r="I148" s="43">
        <f t="shared" si="139"/>
        <v>-7.2196416000000003E-5</v>
      </c>
      <c r="J148" s="43">
        <f t="shared" si="139"/>
        <v>0</v>
      </c>
      <c r="K148" s="43">
        <f t="shared" si="139"/>
        <v>0</v>
      </c>
      <c r="L148" s="43">
        <f t="shared" si="139"/>
        <v>-3.0729974887760985E-4</v>
      </c>
      <c r="M148" s="43">
        <f t="shared" si="139"/>
        <v>-5.8759285825162052E-5</v>
      </c>
      <c r="N148" s="43">
        <f t="shared" si="139"/>
        <v>-1.4230034576693927E-4</v>
      </c>
      <c r="O148" s="43">
        <f t="shared" si="139"/>
        <v>0</v>
      </c>
      <c r="P148" s="43">
        <f t="shared" si="139"/>
        <v>-2.4790712399999996E-5</v>
      </c>
      <c r="Q148" s="43">
        <f t="shared" si="139"/>
        <v>-4.4675999999999997E-5</v>
      </c>
      <c r="R148" s="43">
        <f t="shared" si="139"/>
        <v>-1.3398332400000003E-3</v>
      </c>
      <c r="S148" s="43">
        <f t="shared" si="139"/>
        <v>0</v>
      </c>
      <c r="T148" s="43">
        <f t="shared" si="139"/>
        <v>0</v>
      </c>
      <c r="U148" s="43">
        <f t="shared" si="139"/>
        <v>0</v>
      </c>
      <c r="V148" s="43">
        <f t="shared" si="139"/>
        <v>0</v>
      </c>
      <c r="X148" s="43">
        <f t="shared" si="139"/>
        <v>-2.8204199939520324E-3</v>
      </c>
      <c r="Z148" s="43">
        <f t="shared" si="139"/>
        <v>-9.0276066108232133E-4</v>
      </c>
    </row>
    <row r="149" spans="2:26" ht="15" x14ac:dyDescent="0.25">
      <c r="B149" s="81" t="s">
        <v>130</v>
      </c>
      <c r="C149" s="77">
        <f>+C129-C140</f>
        <v>16851.787200000002</v>
      </c>
      <c r="D149" s="77">
        <f t="shared" ref="D149:V149" si="141">+D129-D140</f>
        <v>2215.8179100000002</v>
      </c>
      <c r="E149" s="77">
        <f t="shared" si="141"/>
        <v>4076.6291549999996</v>
      </c>
      <c r="F149" s="77">
        <f t="shared" si="141"/>
        <v>-8041.68</v>
      </c>
      <c r="G149" s="77">
        <f t="shared" si="141"/>
        <v>0</v>
      </c>
      <c r="H149" s="77">
        <f t="shared" si="141"/>
        <v>309.38129999999995</v>
      </c>
      <c r="I149" s="77">
        <f t="shared" si="141"/>
        <v>902.4552000000001</v>
      </c>
      <c r="J149" s="77">
        <f t="shared" si="141"/>
        <v>0</v>
      </c>
      <c r="K149" s="77">
        <f t="shared" si="141"/>
        <v>0</v>
      </c>
      <c r="L149" s="77">
        <f t="shared" si="141"/>
        <v>21489.379380000002</v>
      </c>
      <c r="M149" s="77">
        <f t="shared" si="141"/>
        <v>4109.0192550000002</v>
      </c>
      <c r="N149" s="77">
        <f t="shared" si="141"/>
        <v>-19902.041099999999</v>
      </c>
      <c r="O149" s="77">
        <f t="shared" si="141"/>
        <v>0</v>
      </c>
      <c r="P149" s="77">
        <f t="shared" si="141"/>
        <v>309.88390500000003</v>
      </c>
      <c r="Q149" s="77">
        <f t="shared" si="141"/>
        <v>558.45000000000005</v>
      </c>
      <c r="R149" s="77">
        <f t="shared" si="141"/>
        <v>-33495.830999999998</v>
      </c>
      <c r="S149" s="77">
        <f t="shared" si="141"/>
        <v>0</v>
      </c>
      <c r="T149" s="77">
        <f t="shared" si="141"/>
        <v>0</v>
      </c>
      <c r="U149" s="77">
        <f t="shared" si="141"/>
        <v>0</v>
      </c>
      <c r="V149" s="77">
        <f t="shared" si="141"/>
        <v>0</v>
      </c>
      <c r="X149" s="54">
        <f t="shared" si="133"/>
        <v>-10616.748794999996</v>
      </c>
      <c r="Z149" s="54">
        <f t="shared" si="115"/>
        <v>16314.390765000002</v>
      </c>
    </row>
    <row r="150" spans="2:26" ht="15" x14ac:dyDescent="0.25">
      <c r="B150" s="42" t="s">
        <v>129</v>
      </c>
      <c r="C150" s="43">
        <f>+(C149/750000)/100</f>
        <v>2.2469049600000002E-4</v>
      </c>
      <c r="D150" s="43">
        <f t="shared" ref="D150:V150" si="142">+(D149/750000)/100</f>
        <v>2.9544238800000001E-5</v>
      </c>
      <c r="E150" s="43">
        <f t="shared" si="142"/>
        <v>5.4355055400000001E-5</v>
      </c>
      <c r="F150" s="43">
        <f t="shared" si="142"/>
        <v>-1.0722240000000001E-4</v>
      </c>
      <c r="G150" s="43">
        <f t="shared" si="142"/>
        <v>0</v>
      </c>
      <c r="H150" s="43">
        <f t="shared" si="142"/>
        <v>4.1250839999999992E-6</v>
      </c>
      <c r="I150" s="43">
        <f t="shared" si="142"/>
        <v>1.2032736000000001E-5</v>
      </c>
      <c r="J150" s="43">
        <f t="shared" si="142"/>
        <v>0</v>
      </c>
      <c r="K150" s="43">
        <f t="shared" si="142"/>
        <v>0</v>
      </c>
      <c r="L150" s="43">
        <f t="shared" si="142"/>
        <v>2.8652505840000004E-4</v>
      </c>
      <c r="M150" s="43">
        <f t="shared" si="142"/>
        <v>5.4786923399999998E-5</v>
      </c>
      <c r="N150" s="43">
        <f t="shared" si="142"/>
        <v>-2.6536054799999995E-4</v>
      </c>
      <c r="O150" s="43">
        <f t="shared" si="142"/>
        <v>0</v>
      </c>
      <c r="P150" s="43">
        <f t="shared" si="142"/>
        <v>4.1317854000000004E-6</v>
      </c>
      <c r="Q150" s="43">
        <f t="shared" si="142"/>
        <v>7.4460000000000012E-6</v>
      </c>
      <c r="R150" s="43">
        <f t="shared" si="142"/>
        <v>-4.4661107999999998E-4</v>
      </c>
      <c r="S150" s="43">
        <f t="shared" si="142"/>
        <v>0</v>
      </c>
      <c r="T150" s="43">
        <f t="shared" si="142"/>
        <v>0</v>
      </c>
      <c r="U150" s="43">
        <f t="shared" si="142"/>
        <v>0</v>
      </c>
      <c r="V150" s="43">
        <f t="shared" si="142"/>
        <v>0</v>
      </c>
      <c r="X150" s="43">
        <f t="shared" si="139"/>
        <v>-1.4155665059999994E-4</v>
      </c>
      <c r="Z150" s="43">
        <f t="shared" si="139"/>
        <v>2.1752521020000003E-4</v>
      </c>
    </row>
    <row r="151" spans="2:26" ht="15" x14ac:dyDescent="0.25">
      <c r="B151" s="81" t="s">
        <v>131</v>
      </c>
      <c r="C151" s="77">
        <f>+C130-C141</f>
        <v>86586.219771629709</v>
      </c>
      <c r="D151" s="77">
        <f t="shared" ref="D151:V151" si="143">+D130-D141</f>
        <v>11385.100835427898</v>
      </c>
      <c r="E151" s="77">
        <f t="shared" si="143"/>
        <v>58077.935940009666</v>
      </c>
      <c r="F151" s="77">
        <f t="shared" si="143"/>
        <v>46953.387276141621</v>
      </c>
      <c r="G151" s="77">
        <f t="shared" si="143"/>
        <v>0</v>
      </c>
      <c r="H151" s="77">
        <f t="shared" si="143"/>
        <v>1589.6330114489278</v>
      </c>
      <c r="I151" s="77">
        <f t="shared" si="143"/>
        <v>12856.880844813713</v>
      </c>
      <c r="J151" s="77">
        <f t="shared" si="143"/>
        <v>0</v>
      </c>
      <c r="K151" s="77">
        <f t="shared" si="143"/>
        <v>0</v>
      </c>
      <c r="L151" s="77">
        <f t="shared" si="143"/>
        <v>110414.64645082912</v>
      </c>
      <c r="M151" s="77">
        <f t="shared" si="143"/>
        <v>58539.383396073521</v>
      </c>
      <c r="N151" s="77">
        <f t="shared" si="143"/>
        <v>232406.22440932429</v>
      </c>
      <c r="O151" s="77">
        <f t="shared" si="143"/>
        <v>0</v>
      </c>
      <c r="P151" s="77">
        <f t="shared" si="143"/>
        <v>1592.2154477491158</v>
      </c>
      <c r="Q151" s="77">
        <f t="shared" si="143"/>
        <v>7955.9906217906637</v>
      </c>
      <c r="R151" s="77">
        <f t="shared" si="143"/>
        <v>391147.8012254131</v>
      </c>
      <c r="S151" s="77">
        <f t="shared" si="143"/>
        <v>0</v>
      </c>
      <c r="T151" s="77">
        <f t="shared" si="143"/>
        <v>96772.209351670404</v>
      </c>
      <c r="U151" s="77">
        <f t="shared" si="143"/>
        <v>65455.578214026449</v>
      </c>
      <c r="V151" s="77">
        <f t="shared" si="143"/>
        <v>330355.00739048934</v>
      </c>
      <c r="X151" s="54">
        <f t="shared" si="133"/>
        <v>1512088.2141868377</v>
      </c>
      <c r="Z151" s="54">
        <f t="shared" si="115"/>
        <v>217449.15767947154</v>
      </c>
    </row>
    <row r="152" spans="2:26" ht="15" x14ac:dyDescent="0.25">
      <c r="B152" s="42" t="s">
        <v>132</v>
      </c>
      <c r="C152" s="43">
        <f>+(C151/750000)/100</f>
        <v>1.1544829302883961E-3</v>
      </c>
      <c r="D152" s="43">
        <f t="shared" ref="D152:V152" si="144">+(D151/750000)/100</f>
        <v>1.5180134447237198E-4</v>
      </c>
      <c r="E152" s="43">
        <f t="shared" si="144"/>
        <v>7.7437247920012886E-4</v>
      </c>
      <c r="F152" s="43">
        <f t="shared" si="144"/>
        <v>6.2604516368188823E-4</v>
      </c>
      <c r="G152" s="43">
        <f t="shared" si="144"/>
        <v>0</v>
      </c>
      <c r="H152" s="43">
        <f t="shared" si="144"/>
        <v>2.1195106819319038E-5</v>
      </c>
      <c r="I152" s="43">
        <f t="shared" si="144"/>
        <v>1.714250779308495E-4</v>
      </c>
      <c r="J152" s="43">
        <f t="shared" si="144"/>
        <v>0</v>
      </c>
      <c r="K152" s="43">
        <f t="shared" si="144"/>
        <v>0</v>
      </c>
      <c r="L152" s="43">
        <f t="shared" si="144"/>
        <v>1.4721952860110548E-3</v>
      </c>
      <c r="M152" s="43">
        <f t="shared" si="144"/>
        <v>7.8052511194764691E-4</v>
      </c>
      <c r="N152" s="43">
        <f t="shared" si="144"/>
        <v>3.0987496587909905E-3</v>
      </c>
      <c r="O152" s="43">
        <f t="shared" si="144"/>
        <v>0</v>
      </c>
      <c r="P152" s="43">
        <f t="shared" si="144"/>
        <v>2.1229539303321547E-5</v>
      </c>
      <c r="Q152" s="43">
        <f t="shared" si="144"/>
        <v>1.0607987495720886E-4</v>
      </c>
      <c r="R152" s="43">
        <f t="shared" si="144"/>
        <v>5.2153040163388405E-3</v>
      </c>
      <c r="S152" s="43">
        <f t="shared" si="144"/>
        <v>0</v>
      </c>
      <c r="T152" s="43">
        <f t="shared" si="144"/>
        <v>1.2902961246889389E-3</v>
      </c>
      <c r="U152" s="43">
        <f t="shared" si="144"/>
        <v>8.72741042853686E-4</v>
      </c>
      <c r="V152" s="43">
        <f t="shared" si="144"/>
        <v>4.4047334318731909E-3</v>
      </c>
      <c r="X152" s="43">
        <f t="shared" si="139"/>
        <v>2.0161176189157835E-2</v>
      </c>
      <c r="Z152" s="43">
        <f t="shared" si="139"/>
        <v>2.8993221023929537E-3</v>
      </c>
    </row>
    <row r="153" spans="2:26" ht="15" x14ac:dyDescent="0.25">
      <c r="B153" s="81" t="s">
        <v>133</v>
      </c>
      <c r="C153" s="77">
        <f>+C134-C143</f>
        <v>324801.62413649762</v>
      </c>
      <c r="D153" s="77">
        <f t="shared" ref="D153:V153" si="145">+D134-D143</f>
        <v>42707.710904321168</v>
      </c>
      <c r="E153" s="77">
        <f t="shared" si="145"/>
        <v>39286.508749238128</v>
      </c>
      <c r="F153" s="77">
        <f t="shared" si="145"/>
        <v>0</v>
      </c>
      <c r="G153" s="77">
        <f t="shared" si="145"/>
        <v>0</v>
      </c>
      <c r="H153" s="77">
        <f t="shared" si="145"/>
        <v>5963.0202734497525</v>
      </c>
      <c r="I153" s="77">
        <f t="shared" si="145"/>
        <v>8696.9681966559547</v>
      </c>
      <c r="J153" s="77">
        <f t="shared" si="145"/>
        <v>0</v>
      </c>
      <c r="K153" s="77">
        <f t="shared" si="145"/>
        <v>0</v>
      </c>
      <c r="L153" s="77">
        <f t="shared" si="145"/>
        <v>414186.6522210394</v>
      </c>
      <c r="M153" s="77">
        <f t="shared" si="145"/>
        <v>39598.652409761664</v>
      </c>
      <c r="N153" s="77">
        <f t="shared" si="145"/>
        <v>0</v>
      </c>
      <c r="O153" s="77">
        <f t="shared" si="145"/>
        <v>0</v>
      </c>
      <c r="P153" s="77">
        <f t="shared" si="145"/>
        <v>5972.7074905004829</v>
      </c>
      <c r="Q153" s="77">
        <f t="shared" si="145"/>
        <v>5381.7872504059123</v>
      </c>
      <c r="R153" s="77">
        <f t="shared" si="145"/>
        <v>0</v>
      </c>
      <c r="S153" s="77">
        <f t="shared" si="145"/>
        <v>0</v>
      </c>
      <c r="T153" s="77">
        <f t="shared" si="145"/>
        <v>363011.23725692963</v>
      </c>
      <c r="U153" s="77">
        <f t="shared" si="145"/>
        <v>245536.5087976192</v>
      </c>
      <c r="V153" s="77">
        <f t="shared" si="145"/>
        <v>223466.87564115462</v>
      </c>
      <c r="X153" s="54">
        <f t="shared" si="133"/>
        <v>1718610.2533275734</v>
      </c>
      <c r="Z153" s="54">
        <f t="shared" si="115"/>
        <v>421455.83226016263</v>
      </c>
    </row>
    <row r="154" spans="2:26" ht="15" x14ac:dyDescent="0.25">
      <c r="B154" s="42" t="s">
        <v>134</v>
      </c>
      <c r="C154" s="43">
        <f>+(C153/750000)/100</f>
        <v>4.3306883218199683E-3</v>
      </c>
      <c r="D154" s="43">
        <f t="shared" ref="D154:V154" si="146">+(D153/750000)/100</f>
        <v>5.6943614539094894E-4</v>
      </c>
      <c r="E154" s="43">
        <f t="shared" si="146"/>
        <v>5.2382011665650838E-4</v>
      </c>
      <c r="F154" s="43">
        <f t="shared" si="146"/>
        <v>0</v>
      </c>
      <c r="G154" s="43">
        <f t="shared" si="146"/>
        <v>0</v>
      </c>
      <c r="H154" s="43">
        <f t="shared" si="146"/>
        <v>7.9506936979330028E-5</v>
      </c>
      <c r="I154" s="43">
        <f t="shared" si="146"/>
        <v>1.1595957595541274E-4</v>
      </c>
      <c r="J154" s="43">
        <f t="shared" si="146"/>
        <v>0</v>
      </c>
      <c r="K154" s="43">
        <f t="shared" si="146"/>
        <v>0</v>
      </c>
      <c r="L154" s="43">
        <f t="shared" si="146"/>
        <v>5.5224886962805253E-3</v>
      </c>
      <c r="M154" s="43">
        <f t="shared" si="146"/>
        <v>5.279820321301555E-4</v>
      </c>
      <c r="N154" s="43">
        <f t="shared" si="146"/>
        <v>0</v>
      </c>
      <c r="O154" s="43">
        <f t="shared" si="146"/>
        <v>0</v>
      </c>
      <c r="P154" s="43">
        <f t="shared" si="146"/>
        <v>7.9636099873339763E-5</v>
      </c>
      <c r="Q154" s="43">
        <f t="shared" si="146"/>
        <v>7.1757163338745494E-5</v>
      </c>
      <c r="R154" s="43">
        <f t="shared" si="146"/>
        <v>0</v>
      </c>
      <c r="S154" s="43">
        <f t="shared" si="146"/>
        <v>0</v>
      </c>
      <c r="T154" s="43">
        <f t="shared" si="146"/>
        <v>4.8401498300923952E-3</v>
      </c>
      <c r="U154" s="43">
        <f t="shared" si="146"/>
        <v>3.2738201173015897E-3</v>
      </c>
      <c r="V154" s="43">
        <f t="shared" si="146"/>
        <v>2.9795583418820615E-3</v>
      </c>
      <c r="X154" s="43">
        <f t="shared" si="139"/>
        <v>2.2914803377700979E-2</v>
      </c>
      <c r="Z154" s="43">
        <f t="shared" si="139"/>
        <v>5.6194110968021682E-3</v>
      </c>
    </row>
    <row r="155" spans="2:26" x14ac:dyDescent="0.3">
      <c r="B155" s="42" t="s">
        <v>140</v>
      </c>
      <c r="C155" s="10">
        <f>C135-C144</f>
        <v>393314.2066366903</v>
      </c>
      <c r="D155" s="10">
        <f t="shared" ref="D155:V155" si="147">D135-D144</f>
        <v>49500.516564186764</v>
      </c>
      <c r="E155" s="10">
        <f t="shared" si="147"/>
        <v>88915.607663166025</v>
      </c>
      <c r="F155" s="10">
        <f t="shared" si="147"/>
        <v>32734.680433048656</v>
      </c>
      <c r="G155" s="10">
        <f t="shared" si="147"/>
        <v>0</v>
      </c>
      <c r="H155" s="10">
        <f t="shared" si="147"/>
        <v>6005.7467848986798</v>
      </c>
      <c r="I155" s="10">
        <f t="shared" si="147"/>
        <v>17041.573041469666</v>
      </c>
      <c r="J155" s="10">
        <f t="shared" si="147"/>
        <v>0</v>
      </c>
      <c r="K155" s="10">
        <f t="shared" si="147"/>
        <v>0</v>
      </c>
      <c r="L155" s="10">
        <f t="shared" si="147"/>
        <v>523043.19688604772</v>
      </c>
      <c r="M155" s="10">
        <f t="shared" si="147"/>
        <v>97840.108623948021</v>
      </c>
      <c r="N155" s="10">
        <f t="shared" si="147"/>
        <v>201831.65737680387</v>
      </c>
      <c r="O155" s="10">
        <f t="shared" si="147"/>
        <v>0</v>
      </c>
      <c r="P155" s="10">
        <f t="shared" si="147"/>
        <v>6015.5034132495985</v>
      </c>
      <c r="Q155" s="10">
        <f t="shared" si="147"/>
        <v>10545.527872196575</v>
      </c>
      <c r="R155" s="10">
        <f t="shared" si="147"/>
        <v>257164.47722541311</v>
      </c>
      <c r="S155" s="10">
        <f t="shared" si="147"/>
        <v>0</v>
      </c>
      <c r="T155" s="10">
        <f t="shared" si="147"/>
        <v>568343.94172882009</v>
      </c>
      <c r="U155" s="10">
        <f t="shared" si="147"/>
        <v>371630.91563124559</v>
      </c>
      <c r="V155" s="10">
        <f t="shared" si="147"/>
        <v>617821.88817324396</v>
      </c>
      <c r="X155" s="61">
        <f>SUM(C155:V155)</f>
        <v>3241749.5480544288</v>
      </c>
      <c r="Z155" s="61">
        <f t="shared" si="115"/>
        <v>587512.33112346008</v>
      </c>
    </row>
    <row r="156" spans="2:26" x14ac:dyDescent="0.3">
      <c r="B156" s="42" t="s">
        <v>141</v>
      </c>
      <c r="C156" s="43">
        <f>(C155/750000)/100</f>
        <v>5.2441894218225368E-3</v>
      </c>
      <c r="D156" s="43">
        <f t="shared" ref="D156:V156" si="148">(D155/750000)/100</f>
        <v>6.6000688752249016E-4</v>
      </c>
      <c r="E156" s="43">
        <f t="shared" si="148"/>
        <v>1.1855414355088803E-3</v>
      </c>
      <c r="F156" s="43">
        <f t="shared" si="148"/>
        <v>4.3646240577398211E-4</v>
      </c>
      <c r="G156" s="43">
        <f t="shared" si="148"/>
        <v>0</v>
      </c>
      <c r="H156" s="43">
        <f t="shared" si="148"/>
        <v>8.0076623798649058E-5</v>
      </c>
      <c r="I156" s="43">
        <f t="shared" si="148"/>
        <v>2.2722097388626223E-4</v>
      </c>
      <c r="J156" s="43">
        <f t="shared" si="148"/>
        <v>0</v>
      </c>
      <c r="K156" s="43">
        <f t="shared" si="148"/>
        <v>0</v>
      </c>
      <c r="L156" s="43">
        <f t="shared" si="148"/>
        <v>6.97390929181397E-3</v>
      </c>
      <c r="M156" s="43">
        <f t="shared" si="148"/>
        <v>1.3045347816526404E-3</v>
      </c>
      <c r="N156" s="43">
        <f t="shared" si="148"/>
        <v>2.6910887650240518E-3</v>
      </c>
      <c r="O156" s="43">
        <f t="shared" si="148"/>
        <v>0</v>
      </c>
      <c r="P156" s="43">
        <f t="shared" si="148"/>
        <v>8.0206712176661323E-5</v>
      </c>
      <c r="Q156" s="43">
        <f t="shared" si="148"/>
        <v>1.4060703829595433E-4</v>
      </c>
      <c r="R156" s="43">
        <f t="shared" si="148"/>
        <v>3.4288596963388414E-3</v>
      </c>
      <c r="S156" s="43">
        <f t="shared" si="148"/>
        <v>0</v>
      </c>
      <c r="T156" s="43">
        <f t="shared" si="148"/>
        <v>7.5779192230509352E-3</v>
      </c>
      <c r="U156" s="43">
        <f t="shared" si="148"/>
        <v>4.9550788750832749E-3</v>
      </c>
      <c r="V156" s="43">
        <f t="shared" si="148"/>
        <v>8.2376251756432536E-3</v>
      </c>
      <c r="X156" s="73">
        <f t="shared" ref="X156" si="149">+(X155/750000)/100</f>
        <v>4.3223327307392381E-2</v>
      </c>
      <c r="Z156" s="43">
        <f t="shared" ref="Z156" si="150">+(Z155/750000)/100</f>
        <v>7.8334977483128006E-3</v>
      </c>
    </row>
    <row r="157" spans="2:26" x14ac:dyDescent="0.3"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66"/>
      <c r="X157" s="71"/>
    </row>
    <row r="158" spans="2:26" x14ac:dyDescent="0.3"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66"/>
      <c r="X158" s="66"/>
    </row>
    <row r="159" spans="2:26" ht="18" x14ac:dyDescent="0.35">
      <c r="B159" s="41" t="s">
        <v>71</v>
      </c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66"/>
      <c r="X159" s="66"/>
    </row>
    <row r="160" spans="2:26" x14ac:dyDescent="0.3">
      <c r="B160" s="32" t="s">
        <v>135</v>
      </c>
      <c r="C160" s="8">
        <f t="shared" ref="C160:U160" si="151">+C43*C12</f>
        <v>0</v>
      </c>
      <c r="D160" s="8">
        <f t="shared" si="151"/>
        <v>0</v>
      </c>
      <c r="E160" s="8">
        <f t="shared" si="151"/>
        <v>0</v>
      </c>
      <c r="F160" s="8">
        <f t="shared" si="151"/>
        <v>0</v>
      </c>
      <c r="G160" s="8">
        <f t="shared" si="151"/>
        <v>0</v>
      </c>
      <c r="H160" s="8">
        <f t="shared" si="151"/>
        <v>0</v>
      </c>
      <c r="I160" s="8">
        <f t="shared" si="151"/>
        <v>0</v>
      </c>
      <c r="J160" s="8">
        <f t="shared" si="151"/>
        <v>0</v>
      </c>
      <c r="K160" s="8">
        <f t="shared" si="151"/>
        <v>0</v>
      </c>
      <c r="L160" s="8">
        <f t="shared" si="151"/>
        <v>0</v>
      </c>
      <c r="M160" s="8">
        <f t="shared" si="151"/>
        <v>0</v>
      </c>
      <c r="N160" s="8">
        <f t="shared" si="151"/>
        <v>0</v>
      </c>
      <c r="O160" s="8">
        <f t="shared" si="151"/>
        <v>0</v>
      </c>
      <c r="P160" s="8">
        <f t="shared" si="151"/>
        <v>0</v>
      </c>
      <c r="Q160" s="8">
        <f t="shared" si="151"/>
        <v>0</v>
      </c>
      <c r="R160" s="8">
        <f t="shared" si="151"/>
        <v>0</v>
      </c>
      <c r="S160" s="8">
        <f t="shared" si="151"/>
        <v>0</v>
      </c>
      <c r="T160" s="8">
        <f t="shared" si="151"/>
        <v>108560.49512022</v>
      </c>
      <c r="U160" s="8">
        <f t="shared" si="151"/>
        <v>60638.828619599997</v>
      </c>
      <c r="V160" s="8">
        <f>+V43*V12</f>
        <v>64000.005141599991</v>
      </c>
      <c r="W160" s="66"/>
      <c r="X160" s="8">
        <f>SUM(C160:V160)</f>
        <v>233199.32888141996</v>
      </c>
      <c r="Z160" s="8">
        <f t="shared" ref="Z160:Z163" si="152">SUM(C160:K160)</f>
        <v>0</v>
      </c>
    </row>
    <row r="161" spans="2:26" x14ac:dyDescent="0.3">
      <c r="B161" s="32" t="s">
        <v>135</v>
      </c>
      <c r="C161" s="8">
        <f t="shared" ref="C161:V161" si="153">+C41*((C13+C15)/2)</f>
        <v>24195.404700000003</v>
      </c>
      <c r="D161" s="8">
        <f t="shared" si="153"/>
        <v>620.38210500000002</v>
      </c>
      <c r="E161" s="8">
        <f t="shared" si="153"/>
        <v>891.28620000000001</v>
      </c>
      <c r="F161" s="8">
        <f t="shared" si="153"/>
        <v>0</v>
      </c>
      <c r="G161" s="8">
        <f t="shared" si="153"/>
        <v>0</v>
      </c>
      <c r="H161" s="8">
        <f t="shared" si="153"/>
        <v>-676.84140000000002</v>
      </c>
      <c r="I161" s="8">
        <f t="shared" si="153"/>
        <v>-2265.0731999999998</v>
      </c>
      <c r="J161" s="8">
        <f t="shared" si="153"/>
        <v>0</v>
      </c>
      <c r="K161" s="8">
        <f t="shared" si="153"/>
        <v>0</v>
      </c>
      <c r="L161" s="8">
        <f t="shared" si="153"/>
        <v>56450.080575</v>
      </c>
      <c r="M161" s="8">
        <f t="shared" si="153"/>
        <v>10450.665765</v>
      </c>
      <c r="N161" s="8">
        <f t="shared" si="153"/>
        <v>16686.485999999997</v>
      </c>
      <c r="O161" s="8">
        <f t="shared" si="153"/>
        <v>0</v>
      </c>
      <c r="P161" s="8">
        <f t="shared" si="153"/>
        <v>-1016.2673099999998</v>
      </c>
      <c r="Q161" s="8">
        <f t="shared" si="153"/>
        <v>0</v>
      </c>
      <c r="R161" s="8">
        <f t="shared" si="153"/>
        <v>0</v>
      </c>
      <c r="S161" s="8">
        <f t="shared" si="153"/>
        <v>0</v>
      </c>
      <c r="T161" s="8">
        <f t="shared" si="153"/>
        <v>0</v>
      </c>
      <c r="U161" s="8">
        <f t="shared" si="153"/>
        <v>0</v>
      </c>
      <c r="V161" s="8">
        <f t="shared" si="153"/>
        <v>0</v>
      </c>
      <c r="X161" s="8">
        <f>SUM(C161:V161)</f>
        <v>105336.12343499999</v>
      </c>
      <c r="Z161" s="8">
        <f t="shared" si="152"/>
        <v>22765.158405000002</v>
      </c>
    </row>
    <row r="162" spans="2:26" x14ac:dyDescent="0.3">
      <c r="B162" s="32" t="s">
        <v>136</v>
      </c>
      <c r="C162" s="8">
        <f t="shared" ref="C162:V162" si="154">+C41*((C14+C16)/2)</f>
        <v>12097.702350000001</v>
      </c>
      <c r="D162" s="8">
        <f t="shared" si="154"/>
        <v>620.38210500000002</v>
      </c>
      <c r="E162" s="8">
        <f t="shared" si="154"/>
        <v>891.28620000000001</v>
      </c>
      <c r="F162" s="8">
        <f t="shared" si="154"/>
        <v>0</v>
      </c>
      <c r="G162" s="8">
        <f t="shared" si="154"/>
        <v>0</v>
      </c>
      <c r="H162" s="8">
        <f t="shared" si="154"/>
        <v>112.80690000000001</v>
      </c>
      <c r="I162" s="8">
        <f t="shared" si="154"/>
        <v>377.51220000000001</v>
      </c>
      <c r="J162" s="8">
        <f t="shared" si="154"/>
        <v>0</v>
      </c>
      <c r="K162" s="8">
        <f t="shared" si="154"/>
        <v>0</v>
      </c>
      <c r="L162" s="8">
        <f t="shared" si="154"/>
        <v>18816.693525000002</v>
      </c>
      <c r="M162" s="8">
        <f t="shared" si="154"/>
        <v>3483.5552549999998</v>
      </c>
      <c r="N162" s="8">
        <f t="shared" si="154"/>
        <v>-11124.323999999999</v>
      </c>
      <c r="O162" s="8">
        <f t="shared" si="154"/>
        <v>0</v>
      </c>
      <c r="P162" s="8">
        <f t="shared" si="154"/>
        <v>169.37788499999999</v>
      </c>
      <c r="Q162" s="8">
        <f t="shared" si="154"/>
        <v>0</v>
      </c>
      <c r="R162" s="8">
        <f t="shared" si="154"/>
        <v>0</v>
      </c>
      <c r="S162" s="8">
        <f t="shared" si="154"/>
        <v>0</v>
      </c>
      <c r="T162" s="8">
        <f t="shared" si="154"/>
        <v>0</v>
      </c>
      <c r="U162" s="8">
        <f t="shared" si="154"/>
        <v>0</v>
      </c>
      <c r="V162" s="8">
        <f t="shared" si="154"/>
        <v>0</v>
      </c>
      <c r="X162" s="8">
        <f>SUM(C162:V162)</f>
        <v>25444.992420000002</v>
      </c>
      <c r="Z162" s="8">
        <f t="shared" si="152"/>
        <v>14099.689755000001</v>
      </c>
    </row>
    <row r="163" spans="2:26" x14ac:dyDescent="0.3">
      <c r="B163" s="32" t="s">
        <v>137</v>
      </c>
      <c r="C163" s="8">
        <f t="shared" ref="C163:V163" si="155">+(C47)*C25</f>
        <v>98727.23157604241</v>
      </c>
      <c r="D163" s="8">
        <f t="shared" si="155"/>
        <v>5062.8297815549786</v>
      </c>
      <c r="E163" s="8">
        <f t="shared" si="155"/>
        <v>20167.794180519741</v>
      </c>
      <c r="F163" s="8">
        <f t="shared" si="155"/>
        <v>0</v>
      </c>
      <c r="G163" s="8">
        <f t="shared" si="155"/>
        <v>0</v>
      </c>
      <c r="H163" s="8">
        <f t="shared" si="155"/>
        <v>920.59736778657452</v>
      </c>
      <c r="I163" s="8">
        <f t="shared" si="155"/>
        <v>8542.2486629269097</v>
      </c>
      <c r="J163" s="8">
        <f t="shared" si="155"/>
        <v>0</v>
      </c>
      <c r="K163" s="8">
        <f t="shared" si="155"/>
        <v>0</v>
      </c>
      <c r="L163" s="8">
        <f t="shared" si="155"/>
        <v>153559.74261824126</v>
      </c>
      <c r="M163" s="8">
        <f t="shared" si="155"/>
        <v>78824.989548035155</v>
      </c>
      <c r="N163" s="8">
        <f t="shared" si="155"/>
        <v>206326.50277124846</v>
      </c>
      <c r="O163" s="8">
        <f t="shared" si="155"/>
        <v>0</v>
      </c>
      <c r="P163" s="8">
        <f t="shared" si="155"/>
        <v>1382.2632754934059</v>
      </c>
      <c r="Q163" s="8">
        <f t="shared" si="155"/>
        <v>0</v>
      </c>
      <c r="R163" s="8">
        <f t="shared" si="155"/>
        <v>0</v>
      </c>
      <c r="S163" s="8">
        <f t="shared" si="155"/>
        <v>0</v>
      </c>
      <c r="T163" s="8">
        <f t="shared" si="155"/>
        <v>153702.84537739225</v>
      </c>
      <c r="U163" s="8">
        <f t="shared" si="155"/>
        <v>103962.78729937514</v>
      </c>
      <c r="V163" s="8">
        <f t="shared" si="155"/>
        <v>524701.3058890258</v>
      </c>
      <c r="X163" s="54">
        <f t="shared" ref="X163" si="156">SUM(C163:V163)</f>
        <v>1355881.138347642</v>
      </c>
      <c r="Z163" s="54">
        <f t="shared" si="152"/>
        <v>133420.70156883058</v>
      </c>
    </row>
    <row r="164" spans="2:26" x14ac:dyDescent="0.3">
      <c r="B164" s="42" t="s">
        <v>115</v>
      </c>
      <c r="C164" s="10">
        <f t="shared" ref="C164:U164" si="157">SUM(C160:C163)</f>
        <v>135020.33862604242</v>
      </c>
      <c r="D164" s="10">
        <f t="shared" si="157"/>
        <v>6303.5939915549789</v>
      </c>
      <c r="E164" s="10">
        <f t="shared" si="157"/>
        <v>21950.366580519742</v>
      </c>
      <c r="F164" s="10">
        <f t="shared" si="157"/>
        <v>0</v>
      </c>
      <c r="G164" s="10">
        <f t="shared" si="157"/>
        <v>0</v>
      </c>
      <c r="H164" s="10">
        <f t="shared" si="157"/>
        <v>356.56286778657454</v>
      </c>
      <c r="I164" s="10">
        <f t="shared" si="157"/>
        <v>6654.68766292691</v>
      </c>
      <c r="J164" s="10">
        <f t="shared" si="157"/>
        <v>0</v>
      </c>
      <c r="K164" s="10">
        <f t="shared" si="157"/>
        <v>0</v>
      </c>
      <c r="L164" s="10">
        <f t="shared" si="157"/>
        <v>228826.51671824127</v>
      </c>
      <c r="M164" s="10">
        <f t="shared" si="157"/>
        <v>92759.210568035152</v>
      </c>
      <c r="N164" s="10">
        <f t="shared" si="157"/>
        <v>211888.66477124847</v>
      </c>
      <c r="O164" s="10">
        <f t="shared" si="157"/>
        <v>0</v>
      </c>
      <c r="P164" s="10">
        <f t="shared" si="157"/>
        <v>535.37385049340605</v>
      </c>
      <c r="Q164" s="10">
        <f t="shared" si="157"/>
        <v>0</v>
      </c>
      <c r="R164" s="10">
        <f t="shared" si="157"/>
        <v>0</v>
      </c>
      <c r="S164" s="10">
        <f t="shared" si="157"/>
        <v>0</v>
      </c>
      <c r="T164" s="10">
        <f t="shared" si="157"/>
        <v>262263.34049761225</v>
      </c>
      <c r="U164" s="10">
        <f t="shared" si="157"/>
        <v>164601.61591897515</v>
      </c>
      <c r="V164" s="10">
        <f>SUM(V160:V163)</f>
        <v>588701.31103062583</v>
      </c>
      <c r="X164" s="10">
        <f>SUM(X160:X163)</f>
        <v>1719861.583084062</v>
      </c>
      <c r="Z164" s="10">
        <f>SUM(Z160:Z163)</f>
        <v>170285.54972883058</v>
      </c>
    </row>
    <row r="165" spans="2:26" x14ac:dyDescent="0.3">
      <c r="B165" s="32" t="s">
        <v>138</v>
      </c>
      <c r="C165" s="8">
        <f t="shared" ref="C165:V165" si="158">C54*C29</f>
        <v>362821.46017384756</v>
      </c>
      <c r="D165" s="8">
        <f t="shared" si="158"/>
        <v>18605.842224397693</v>
      </c>
      <c r="E165" s="8">
        <f t="shared" si="158"/>
        <v>13365.255284066394</v>
      </c>
      <c r="F165" s="8">
        <f t="shared" si="158"/>
        <v>0</v>
      </c>
      <c r="G165" s="8">
        <f t="shared" si="158"/>
        <v>0</v>
      </c>
      <c r="H165" s="8">
        <f t="shared" si="158"/>
        <v>3383.1849215305911</v>
      </c>
      <c r="I165" s="8">
        <f t="shared" si="158"/>
        <v>5660.9727894917814</v>
      </c>
      <c r="J165" s="8">
        <f t="shared" si="158"/>
        <v>0</v>
      </c>
      <c r="K165" s="8">
        <f t="shared" si="158"/>
        <v>0</v>
      </c>
      <c r="L165" s="8">
        <f t="shared" si="158"/>
        <v>564330.31850748765</v>
      </c>
      <c r="M165" s="8">
        <f t="shared" si="158"/>
        <v>52237.547579246711</v>
      </c>
      <c r="N165" s="8">
        <f t="shared" si="158"/>
        <v>0</v>
      </c>
      <c r="O165" s="8">
        <f t="shared" si="158"/>
        <v>0</v>
      </c>
      <c r="P165" s="8">
        <f t="shared" si="158"/>
        <v>5079.8019143575657</v>
      </c>
      <c r="Q165" s="8">
        <f t="shared" si="158"/>
        <v>0</v>
      </c>
      <c r="R165" s="8">
        <f t="shared" si="158"/>
        <v>0</v>
      </c>
      <c r="S165" s="8">
        <f t="shared" si="158"/>
        <v>0</v>
      </c>
      <c r="T165" s="8">
        <f t="shared" si="158"/>
        <v>564856.21952994342</v>
      </c>
      <c r="U165" s="8">
        <f t="shared" si="158"/>
        <v>382062.06828203727</v>
      </c>
      <c r="V165" s="8">
        <f t="shared" si="158"/>
        <v>347721.06648448121</v>
      </c>
      <c r="X165" s="54">
        <f t="shared" ref="X165:X166" si="159">SUM(C165:V165)</f>
        <v>2320123.7376908879</v>
      </c>
      <c r="Z165" s="54">
        <f t="shared" ref="Z165:Z166" si="160">SUM(C165:K165)</f>
        <v>403836.71539333399</v>
      </c>
    </row>
    <row r="166" spans="2:26" x14ac:dyDescent="0.3">
      <c r="B166" s="32" t="s">
        <v>139</v>
      </c>
      <c r="C166" s="8">
        <f t="shared" ref="C166:V166" si="161">C56*C33</f>
        <v>0</v>
      </c>
      <c r="D166" s="8">
        <f t="shared" si="161"/>
        <v>0</v>
      </c>
      <c r="E166" s="8">
        <f t="shared" si="161"/>
        <v>0</v>
      </c>
      <c r="F166" s="8">
        <f t="shared" si="161"/>
        <v>0</v>
      </c>
      <c r="G166" s="8">
        <f t="shared" si="161"/>
        <v>0</v>
      </c>
      <c r="H166" s="8">
        <f t="shared" si="161"/>
        <v>0</v>
      </c>
      <c r="I166" s="8">
        <f t="shared" si="161"/>
        <v>0</v>
      </c>
      <c r="J166" s="8">
        <f t="shared" si="161"/>
        <v>0</v>
      </c>
      <c r="K166" s="8">
        <f t="shared" si="161"/>
        <v>0</v>
      </c>
      <c r="L166" s="8">
        <f t="shared" si="161"/>
        <v>0</v>
      </c>
      <c r="M166" s="8">
        <f t="shared" si="161"/>
        <v>0</v>
      </c>
      <c r="N166" s="8">
        <f t="shared" si="161"/>
        <v>0</v>
      </c>
      <c r="O166" s="8">
        <f t="shared" si="161"/>
        <v>0</v>
      </c>
      <c r="P166" s="8">
        <f t="shared" si="161"/>
        <v>0</v>
      </c>
      <c r="Q166" s="8">
        <f t="shared" si="161"/>
        <v>0</v>
      </c>
      <c r="R166" s="8">
        <f t="shared" si="161"/>
        <v>0</v>
      </c>
      <c r="S166" s="8">
        <f t="shared" si="161"/>
        <v>0</v>
      </c>
      <c r="T166" s="8">
        <f t="shared" si="161"/>
        <v>0</v>
      </c>
      <c r="U166" s="8">
        <f t="shared" si="161"/>
        <v>0</v>
      </c>
      <c r="V166" s="8">
        <f t="shared" si="161"/>
        <v>0</v>
      </c>
      <c r="X166" s="54">
        <f t="shared" si="159"/>
        <v>0</v>
      </c>
      <c r="Z166" s="54">
        <f t="shared" si="160"/>
        <v>0</v>
      </c>
    </row>
    <row r="167" spans="2:26" x14ac:dyDescent="0.3">
      <c r="B167" s="42" t="s">
        <v>116</v>
      </c>
      <c r="C167" s="10">
        <f>SUM(C165:C166)</f>
        <v>362821.46017384756</v>
      </c>
      <c r="D167" s="10">
        <f t="shared" ref="D167" si="162">SUM(D165:D166)</f>
        <v>18605.842224397693</v>
      </c>
      <c r="E167" s="10">
        <f t="shared" ref="E167" si="163">SUM(E165:E166)</f>
        <v>13365.255284066394</v>
      </c>
      <c r="F167" s="10">
        <f t="shared" ref="F167" si="164">SUM(F165:F166)</f>
        <v>0</v>
      </c>
      <c r="G167" s="10">
        <f t="shared" ref="G167" si="165">SUM(G165:G166)</f>
        <v>0</v>
      </c>
      <c r="H167" s="10">
        <f t="shared" ref="H167" si="166">SUM(H165:H166)</f>
        <v>3383.1849215305911</v>
      </c>
      <c r="I167" s="10">
        <f t="shared" ref="I167" si="167">SUM(I165:I166)</f>
        <v>5660.9727894917814</v>
      </c>
      <c r="J167" s="10">
        <f t="shared" ref="J167" si="168">SUM(J165:J166)</f>
        <v>0</v>
      </c>
      <c r="K167" s="10">
        <f t="shared" ref="K167" si="169">SUM(K165:K166)</f>
        <v>0</v>
      </c>
      <c r="L167" s="10">
        <f t="shared" ref="L167" si="170">SUM(L165:L166)</f>
        <v>564330.31850748765</v>
      </c>
      <c r="M167" s="10">
        <f t="shared" ref="M167" si="171">SUM(M165:M166)</f>
        <v>52237.547579246711</v>
      </c>
      <c r="N167" s="10">
        <f t="shared" ref="N167" si="172">SUM(N165:N166)</f>
        <v>0</v>
      </c>
      <c r="O167" s="10">
        <f t="shared" ref="O167" si="173">SUM(O165:O166)</f>
        <v>0</v>
      </c>
      <c r="P167" s="10">
        <f t="shared" ref="P167" si="174">SUM(P165:P166)</f>
        <v>5079.8019143575657</v>
      </c>
      <c r="Q167" s="10">
        <f t="shared" ref="Q167" si="175">SUM(Q165:Q166)</f>
        <v>0</v>
      </c>
      <c r="R167" s="10">
        <f t="shared" ref="R167" si="176">SUM(R165:R166)</f>
        <v>0</v>
      </c>
      <c r="S167" s="10">
        <f t="shared" ref="S167" si="177">SUM(S165:S166)</f>
        <v>0</v>
      </c>
      <c r="T167" s="10">
        <f t="shared" ref="T167" si="178">SUM(T165:T166)</f>
        <v>564856.21952994342</v>
      </c>
      <c r="U167" s="10">
        <f t="shared" ref="U167" si="179">SUM(U165:U166)</f>
        <v>382062.06828203727</v>
      </c>
      <c r="V167" s="10">
        <f t="shared" ref="V167" si="180">SUM(V165:V166)</f>
        <v>347721.06648448121</v>
      </c>
      <c r="W167" s="85"/>
      <c r="X167" s="10">
        <f t="shared" ref="X167" si="181">SUM(X165:X166)</f>
        <v>2320123.7376908879</v>
      </c>
      <c r="Z167" s="10">
        <f t="shared" ref="Z167" si="182">SUM(Z165:Z166)</f>
        <v>403836.71539333399</v>
      </c>
    </row>
    <row r="168" spans="2:26" x14ac:dyDescent="0.3">
      <c r="B168" s="42" t="s">
        <v>117</v>
      </c>
      <c r="C168" s="10">
        <f>C164+C167</f>
        <v>497841.79879988998</v>
      </c>
      <c r="D168" s="10">
        <f t="shared" ref="D168" si="183">D164+D167</f>
        <v>24909.436215952672</v>
      </c>
      <c r="E168" s="10">
        <f t="shared" ref="E168" si="184">E164+E167</f>
        <v>35315.621864586137</v>
      </c>
      <c r="F168" s="10">
        <f t="shared" ref="F168" si="185">F164+F167</f>
        <v>0</v>
      </c>
      <c r="G168" s="10">
        <f t="shared" ref="G168" si="186">G164+G167</f>
        <v>0</v>
      </c>
      <c r="H168" s="10">
        <f t="shared" ref="H168" si="187">H164+H167</f>
        <v>3739.7477893171654</v>
      </c>
      <c r="I168" s="10">
        <f t="shared" ref="I168" si="188">I164+I167</f>
        <v>12315.660452418691</v>
      </c>
      <c r="J168" s="10">
        <f t="shared" ref="J168" si="189">J164+J167</f>
        <v>0</v>
      </c>
      <c r="K168" s="10">
        <f t="shared" ref="K168" si="190">K164+K167</f>
        <v>0</v>
      </c>
      <c r="L168" s="10">
        <f t="shared" ref="L168" si="191">L164+L167</f>
        <v>793156.83522572892</v>
      </c>
      <c r="M168" s="10">
        <f t="shared" ref="M168" si="192">M164+M167</f>
        <v>144996.75814728186</v>
      </c>
      <c r="N168" s="10">
        <f t="shared" ref="N168" si="193">N164+N167</f>
        <v>211888.66477124847</v>
      </c>
      <c r="O168" s="10">
        <f t="shared" ref="O168" si="194">O164+O167</f>
        <v>0</v>
      </c>
      <c r="P168" s="10">
        <f t="shared" ref="P168" si="195">P164+P167</f>
        <v>5615.175764850972</v>
      </c>
      <c r="Q168" s="10">
        <f t="shared" ref="Q168" si="196">Q164+Q167</f>
        <v>0</v>
      </c>
      <c r="R168" s="10">
        <f t="shared" ref="R168" si="197">R164+R167</f>
        <v>0</v>
      </c>
      <c r="S168" s="10">
        <f t="shared" ref="S168" si="198">S164+S167</f>
        <v>0</v>
      </c>
      <c r="T168" s="10">
        <f t="shared" ref="T168" si="199">T164+T167</f>
        <v>827119.56002755568</v>
      </c>
      <c r="U168" s="10">
        <f t="shared" ref="U168" si="200">U164+U167</f>
        <v>546663.68420101237</v>
      </c>
      <c r="V168" s="10">
        <f t="shared" ref="V168" si="201">V164+V167</f>
        <v>936422.37751510704</v>
      </c>
      <c r="X168" s="61">
        <f>SUM(C168:V168)</f>
        <v>4039985.3207749501</v>
      </c>
      <c r="Z168" s="61">
        <f t="shared" ref="Z168" si="202">SUM(C168:K168)</f>
        <v>574122.26512216462</v>
      </c>
    </row>
    <row r="169" spans="2:26" x14ac:dyDescent="0.3">
      <c r="B169" s="32" t="s">
        <v>118</v>
      </c>
      <c r="C169" s="18">
        <f>$C$136</f>
        <v>6.869822499529557E-2</v>
      </c>
      <c r="D169" s="18">
        <f>$C$136</f>
        <v>6.869822499529557E-2</v>
      </c>
      <c r="E169" s="18">
        <f t="shared" ref="E169:V169" si="203">$C$136</f>
        <v>6.869822499529557E-2</v>
      </c>
      <c r="F169" s="18">
        <f t="shared" si="203"/>
        <v>6.869822499529557E-2</v>
      </c>
      <c r="G169" s="18">
        <f t="shared" si="203"/>
        <v>6.869822499529557E-2</v>
      </c>
      <c r="H169" s="18">
        <f t="shared" si="203"/>
        <v>6.869822499529557E-2</v>
      </c>
      <c r="I169" s="18">
        <f t="shared" si="203"/>
        <v>6.869822499529557E-2</v>
      </c>
      <c r="J169" s="18">
        <f t="shared" si="203"/>
        <v>6.869822499529557E-2</v>
      </c>
      <c r="K169" s="18">
        <f t="shared" si="203"/>
        <v>6.869822499529557E-2</v>
      </c>
      <c r="L169" s="18">
        <f t="shared" si="203"/>
        <v>6.869822499529557E-2</v>
      </c>
      <c r="M169" s="18">
        <f t="shared" si="203"/>
        <v>6.869822499529557E-2</v>
      </c>
      <c r="N169" s="18">
        <f t="shared" si="203"/>
        <v>6.869822499529557E-2</v>
      </c>
      <c r="O169" s="18">
        <f t="shared" si="203"/>
        <v>6.869822499529557E-2</v>
      </c>
      <c r="P169" s="18">
        <f t="shared" si="203"/>
        <v>6.869822499529557E-2</v>
      </c>
      <c r="Q169" s="18">
        <f t="shared" si="203"/>
        <v>6.869822499529557E-2</v>
      </c>
      <c r="R169" s="18">
        <f t="shared" si="203"/>
        <v>6.869822499529557E-2</v>
      </c>
      <c r="S169" s="18">
        <f t="shared" si="203"/>
        <v>6.869822499529557E-2</v>
      </c>
      <c r="T169" s="18">
        <f t="shared" si="203"/>
        <v>6.869822499529557E-2</v>
      </c>
      <c r="U169" s="18">
        <f t="shared" si="203"/>
        <v>6.869822499529557E-2</v>
      </c>
      <c r="V169" s="18">
        <f t="shared" si="203"/>
        <v>6.869822499529557E-2</v>
      </c>
      <c r="X169" s="75"/>
      <c r="Z169" s="76"/>
    </row>
    <row r="170" spans="2:26" x14ac:dyDescent="0.3">
      <c r="B170" s="32" t="s">
        <v>119</v>
      </c>
      <c r="C170" s="18">
        <f>$C$137</f>
        <v>2.0362528335106517E-2</v>
      </c>
      <c r="D170" s="18">
        <f>$C$137</f>
        <v>2.0362528335106517E-2</v>
      </c>
      <c r="E170" s="18">
        <f t="shared" ref="E170:G170" si="204">$C$137</f>
        <v>2.0362528335106517E-2</v>
      </c>
      <c r="F170" s="18">
        <f t="shared" si="204"/>
        <v>2.0362528335106517E-2</v>
      </c>
      <c r="G170" s="18">
        <f t="shared" si="204"/>
        <v>2.0362528335106517E-2</v>
      </c>
      <c r="H170" s="33">
        <v>0</v>
      </c>
      <c r="I170" s="18">
        <f t="shared" ref="I170:J170" si="205">+$H$170</f>
        <v>0</v>
      </c>
      <c r="J170" s="18">
        <f t="shared" si="205"/>
        <v>0</v>
      </c>
      <c r="K170" s="18">
        <f>+$H$170</f>
        <v>0</v>
      </c>
      <c r="L170" s="18">
        <f t="shared" ref="L170:O170" si="206">$C$137</f>
        <v>2.0362528335106517E-2</v>
      </c>
      <c r="M170" s="18">
        <f t="shared" si="206"/>
        <v>2.0362528335106517E-2</v>
      </c>
      <c r="N170" s="18">
        <f t="shared" si="206"/>
        <v>2.0362528335106517E-2</v>
      </c>
      <c r="O170" s="18">
        <f t="shared" si="206"/>
        <v>2.0362528335106517E-2</v>
      </c>
      <c r="P170" s="18">
        <f t="shared" ref="P170:U170" si="207">+$H$170</f>
        <v>0</v>
      </c>
      <c r="Q170" s="18">
        <f t="shared" si="207"/>
        <v>0</v>
      </c>
      <c r="R170" s="18">
        <f t="shared" si="207"/>
        <v>0</v>
      </c>
      <c r="S170" s="18">
        <f t="shared" si="207"/>
        <v>0</v>
      </c>
      <c r="T170" s="18">
        <f t="shared" si="207"/>
        <v>0</v>
      </c>
      <c r="U170" s="18">
        <f t="shared" si="207"/>
        <v>0</v>
      </c>
      <c r="V170" s="18">
        <f>+$H$170</f>
        <v>0</v>
      </c>
      <c r="X170" s="75"/>
      <c r="Z170" s="76"/>
    </row>
    <row r="171" spans="2:26" x14ac:dyDescent="0.3">
      <c r="B171" s="32" t="s">
        <v>120</v>
      </c>
      <c r="C171" s="33">
        <v>0</v>
      </c>
      <c r="D171" s="18">
        <f>$C$138</f>
        <v>0</v>
      </c>
      <c r="E171" s="18">
        <f t="shared" ref="E171:V171" si="208">$C$138</f>
        <v>0</v>
      </c>
      <c r="F171" s="18">
        <f t="shared" si="208"/>
        <v>0</v>
      </c>
      <c r="G171" s="18">
        <f t="shared" si="208"/>
        <v>0</v>
      </c>
      <c r="H171" s="18">
        <f t="shared" si="208"/>
        <v>0</v>
      </c>
      <c r="I171" s="18">
        <f t="shared" si="208"/>
        <v>0</v>
      </c>
      <c r="J171" s="18">
        <f t="shared" si="208"/>
        <v>0</v>
      </c>
      <c r="K171" s="18">
        <f t="shared" si="208"/>
        <v>0</v>
      </c>
      <c r="L171" s="18">
        <f t="shared" si="208"/>
        <v>0</v>
      </c>
      <c r="M171" s="18">
        <f t="shared" si="208"/>
        <v>0</v>
      </c>
      <c r="N171" s="18">
        <f t="shared" si="208"/>
        <v>0</v>
      </c>
      <c r="O171" s="18">
        <f t="shared" si="208"/>
        <v>0</v>
      </c>
      <c r="P171" s="18">
        <f t="shared" si="208"/>
        <v>0</v>
      </c>
      <c r="Q171" s="18">
        <f t="shared" si="208"/>
        <v>0</v>
      </c>
      <c r="R171" s="18">
        <f t="shared" si="208"/>
        <v>0</v>
      </c>
      <c r="S171" s="18">
        <f t="shared" si="208"/>
        <v>0</v>
      </c>
      <c r="T171" s="18">
        <f t="shared" si="208"/>
        <v>0</v>
      </c>
      <c r="U171" s="18">
        <f t="shared" si="208"/>
        <v>0</v>
      </c>
      <c r="V171" s="18">
        <f t="shared" si="208"/>
        <v>0</v>
      </c>
      <c r="X171" s="75"/>
      <c r="Z171" s="76"/>
    </row>
    <row r="172" spans="2:26" x14ac:dyDescent="0.3">
      <c r="B172" s="32" t="s">
        <v>121</v>
      </c>
      <c r="C172" s="77">
        <f t="shared" ref="C172:V172" si="209">+C170*C41</f>
        <v>49267.961378311942</v>
      </c>
      <c r="D172" s="77">
        <f t="shared" si="209"/>
        <v>2526.5096383311052</v>
      </c>
      <c r="E172" s="77">
        <f t="shared" si="209"/>
        <v>3629.7681004378824</v>
      </c>
      <c r="F172" s="77">
        <f t="shared" si="209"/>
        <v>0</v>
      </c>
      <c r="G172" s="77">
        <f t="shared" si="209"/>
        <v>0</v>
      </c>
      <c r="H172" s="77">
        <f t="shared" si="209"/>
        <v>0</v>
      </c>
      <c r="I172" s="77">
        <f t="shared" si="209"/>
        <v>0</v>
      </c>
      <c r="J172" s="77">
        <f t="shared" si="209"/>
        <v>0</v>
      </c>
      <c r="K172" s="77">
        <f t="shared" si="209"/>
        <v>0</v>
      </c>
      <c r="L172" s="77">
        <f t="shared" si="209"/>
        <v>76631.09101516557</v>
      </c>
      <c r="M172" s="77">
        <f t="shared" si="209"/>
        <v>14186.798517369341</v>
      </c>
      <c r="N172" s="77">
        <f t="shared" si="209"/>
        <v>22651.936265890545</v>
      </c>
      <c r="O172" s="77">
        <f t="shared" si="209"/>
        <v>0</v>
      </c>
      <c r="P172" s="77">
        <f t="shared" si="209"/>
        <v>0</v>
      </c>
      <c r="Q172" s="77">
        <f t="shared" si="209"/>
        <v>0</v>
      </c>
      <c r="R172" s="77">
        <f t="shared" si="209"/>
        <v>0</v>
      </c>
      <c r="S172" s="77">
        <f t="shared" si="209"/>
        <v>0</v>
      </c>
      <c r="T172" s="77">
        <f t="shared" si="209"/>
        <v>0</v>
      </c>
      <c r="U172" s="77">
        <f t="shared" si="209"/>
        <v>0</v>
      </c>
      <c r="V172" s="77">
        <f t="shared" si="209"/>
        <v>0</v>
      </c>
      <c r="X172" s="54">
        <f>SUM(C172:V172)</f>
        <v>168894.06491550637</v>
      </c>
      <c r="Z172" s="54">
        <f t="shared" ref="Z172:Z174" si="210">SUM(C172:K172)</f>
        <v>55424.239117080928</v>
      </c>
    </row>
    <row r="173" spans="2:26" x14ac:dyDescent="0.3">
      <c r="B173" s="32" t="s">
        <v>122</v>
      </c>
      <c r="C173" s="77">
        <f t="shared" ref="C173:V173" si="211">+C171*C41</f>
        <v>0</v>
      </c>
      <c r="D173" s="77">
        <f t="shared" si="211"/>
        <v>0</v>
      </c>
      <c r="E173" s="77">
        <f t="shared" si="211"/>
        <v>0</v>
      </c>
      <c r="F173" s="77">
        <f t="shared" si="211"/>
        <v>0</v>
      </c>
      <c r="G173" s="77">
        <f t="shared" si="211"/>
        <v>0</v>
      </c>
      <c r="H173" s="77">
        <f t="shared" si="211"/>
        <v>0</v>
      </c>
      <c r="I173" s="77">
        <f t="shared" si="211"/>
        <v>0</v>
      </c>
      <c r="J173" s="77">
        <f t="shared" si="211"/>
        <v>0</v>
      </c>
      <c r="K173" s="77">
        <f t="shared" si="211"/>
        <v>0</v>
      </c>
      <c r="L173" s="77">
        <f t="shared" si="211"/>
        <v>0</v>
      </c>
      <c r="M173" s="77">
        <f t="shared" si="211"/>
        <v>0</v>
      </c>
      <c r="N173" s="77">
        <f t="shared" si="211"/>
        <v>0</v>
      </c>
      <c r="O173" s="77">
        <f t="shared" si="211"/>
        <v>0</v>
      </c>
      <c r="P173" s="77">
        <f t="shared" si="211"/>
        <v>0</v>
      </c>
      <c r="Q173" s="77">
        <f t="shared" si="211"/>
        <v>0</v>
      </c>
      <c r="R173" s="77">
        <f t="shared" si="211"/>
        <v>0</v>
      </c>
      <c r="S173" s="77">
        <f t="shared" si="211"/>
        <v>0</v>
      </c>
      <c r="T173" s="77">
        <f t="shared" si="211"/>
        <v>0</v>
      </c>
      <c r="U173" s="77">
        <f t="shared" si="211"/>
        <v>0</v>
      </c>
      <c r="V173" s="77">
        <f t="shared" si="211"/>
        <v>0</v>
      </c>
      <c r="X173" s="54">
        <f t="shared" ref="X173:X174" si="212">SUM(C173:V173)</f>
        <v>0</v>
      </c>
      <c r="Z173" s="54">
        <f t="shared" si="210"/>
        <v>0</v>
      </c>
    </row>
    <row r="174" spans="2:26" x14ac:dyDescent="0.3">
      <c r="B174" s="32" t="s">
        <v>123</v>
      </c>
      <c r="C174" s="77">
        <f t="shared" ref="C174:V174" si="213">+C169*C47</f>
        <v>36567.989830522311</v>
      </c>
      <c r="D174" s="77">
        <f t="shared" si="213"/>
        <v>1875.2425750231837</v>
      </c>
      <c r="E174" s="77">
        <f t="shared" si="213"/>
        <v>7470.0331481418443</v>
      </c>
      <c r="F174" s="77">
        <f t="shared" si="213"/>
        <v>0</v>
      </c>
      <c r="G174" s="77">
        <f t="shared" si="213"/>
        <v>0</v>
      </c>
      <c r="H174" s="77">
        <f t="shared" si="213"/>
        <v>340.98388707775956</v>
      </c>
      <c r="I174" s="77">
        <f t="shared" si="213"/>
        <v>3163.9990025964207</v>
      </c>
      <c r="J174" s="77">
        <f t="shared" si="213"/>
        <v>0</v>
      </c>
      <c r="K174" s="77">
        <f t="shared" si="213"/>
        <v>0</v>
      </c>
      <c r="L174" s="77">
        <f t="shared" si="213"/>
        <v>56877.631599710745</v>
      </c>
      <c r="M174" s="77">
        <f t="shared" si="213"/>
        <v>29196.315648367177</v>
      </c>
      <c r="N174" s="77">
        <f t="shared" si="213"/>
        <v>76422.131307256641</v>
      </c>
      <c r="O174" s="77">
        <f t="shared" si="213"/>
        <v>0</v>
      </c>
      <c r="P174" s="77">
        <f t="shared" si="213"/>
        <v>511.9822423301211</v>
      </c>
      <c r="Q174" s="77">
        <f t="shared" si="213"/>
        <v>0</v>
      </c>
      <c r="R174" s="77">
        <f t="shared" si="213"/>
        <v>0</v>
      </c>
      <c r="S174" s="77">
        <f t="shared" si="213"/>
        <v>0</v>
      </c>
      <c r="T174" s="77">
        <f t="shared" si="213"/>
        <v>56930.63602572184</v>
      </c>
      <c r="U174" s="77">
        <f t="shared" si="213"/>
        <v>38507.209085348688</v>
      </c>
      <c r="V174" s="77">
        <f t="shared" si="213"/>
        <v>194346.29849853646</v>
      </c>
      <c r="X174" s="54">
        <f t="shared" si="212"/>
        <v>502210.45285063318</v>
      </c>
      <c r="Z174" s="54">
        <f t="shared" si="210"/>
        <v>49418.248443361525</v>
      </c>
    </row>
    <row r="175" spans="2:26" x14ac:dyDescent="0.3">
      <c r="B175" s="42" t="s">
        <v>124</v>
      </c>
      <c r="C175" s="86">
        <f>SUM(C172:C174)</f>
        <v>85835.951208834245</v>
      </c>
      <c r="D175" s="86">
        <f t="shared" ref="D175" si="214">SUM(D172:D174)</f>
        <v>4401.7522133542889</v>
      </c>
      <c r="E175" s="86">
        <f t="shared" ref="E175" si="215">SUM(E172:E174)</f>
        <v>11099.801248579726</v>
      </c>
      <c r="F175" s="86">
        <f t="shared" ref="F175" si="216">SUM(F172:F174)</f>
        <v>0</v>
      </c>
      <c r="G175" s="86">
        <f t="shared" ref="G175" si="217">SUM(G172:G174)</f>
        <v>0</v>
      </c>
      <c r="H175" s="86">
        <f t="shared" ref="H175" si="218">SUM(H172:H174)</f>
        <v>340.98388707775956</v>
      </c>
      <c r="I175" s="86">
        <f t="shared" ref="I175" si="219">SUM(I172:I174)</f>
        <v>3163.9990025964207</v>
      </c>
      <c r="J175" s="86">
        <f t="shared" ref="J175" si="220">SUM(J172:J174)</f>
        <v>0</v>
      </c>
      <c r="K175" s="86">
        <f t="shared" ref="K175" si="221">SUM(K172:K174)</f>
        <v>0</v>
      </c>
      <c r="L175" s="86">
        <f t="shared" ref="L175" si="222">SUM(L172:L174)</f>
        <v>133508.72261487631</v>
      </c>
      <c r="M175" s="86">
        <f t="shared" ref="M175" si="223">SUM(M172:M174)</f>
        <v>43383.114165736522</v>
      </c>
      <c r="N175" s="86">
        <f t="shared" ref="N175" si="224">SUM(N172:N174)</f>
        <v>99074.067573147186</v>
      </c>
      <c r="O175" s="86">
        <f t="shared" ref="O175" si="225">SUM(O172:O174)</f>
        <v>0</v>
      </c>
      <c r="P175" s="86">
        <f t="shared" ref="P175" si="226">SUM(P172:P174)</f>
        <v>511.9822423301211</v>
      </c>
      <c r="Q175" s="86">
        <f t="shared" ref="Q175" si="227">SUM(Q172:Q174)</f>
        <v>0</v>
      </c>
      <c r="R175" s="86">
        <f t="shared" ref="R175" si="228">SUM(R172:R174)</f>
        <v>0</v>
      </c>
      <c r="S175" s="86">
        <f t="shared" ref="S175" si="229">SUM(S172:S174)</f>
        <v>0</v>
      </c>
      <c r="T175" s="86">
        <f t="shared" ref="T175" si="230">SUM(T172:T174)</f>
        <v>56930.63602572184</v>
      </c>
      <c r="U175" s="86">
        <f t="shared" ref="U175" si="231">SUM(U172:U174)</f>
        <v>38507.209085348688</v>
      </c>
      <c r="V175" s="86">
        <f t="shared" ref="V175" si="232">SUM(V172:V174)</f>
        <v>194346.29849853646</v>
      </c>
      <c r="X175" s="86">
        <f t="shared" ref="X175" si="233">SUM(X172:X174)</f>
        <v>671104.51776613959</v>
      </c>
      <c r="Z175" s="86">
        <f t="shared" ref="Z175" si="234">SUM(Z172:Z174)</f>
        <v>104842.48756044245</v>
      </c>
    </row>
    <row r="176" spans="2:26" x14ac:dyDescent="0.3">
      <c r="B176" s="32" t="s">
        <v>125</v>
      </c>
      <c r="C176" s="77">
        <f t="shared" ref="C176:V176" si="235">+C169*C54</f>
        <v>129650.14576276091</v>
      </c>
      <c r="D176" s="77">
        <f t="shared" si="235"/>
        <v>6648.5873114458327</v>
      </c>
      <c r="E176" s="77">
        <f t="shared" si="235"/>
        <v>4775.9228324185569</v>
      </c>
      <c r="F176" s="77">
        <f t="shared" si="235"/>
        <v>0</v>
      </c>
      <c r="G176" s="77">
        <f t="shared" si="235"/>
        <v>0</v>
      </c>
      <c r="H176" s="77">
        <f t="shared" si="235"/>
        <v>1208.9428723666022</v>
      </c>
      <c r="I176" s="77">
        <f t="shared" si="235"/>
        <v>2022.8846082173836</v>
      </c>
      <c r="J176" s="77">
        <f t="shared" si="235"/>
        <v>0</v>
      </c>
      <c r="K176" s="77">
        <f t="shared" si="235"/>
        <v>0</v>
      </c>
      <c r="L176" s="77">
        <f t="shared" si="235"/>
        <v>201657.05748988353</v>
      </c>
      <c r="M176" s="77">
        <f t="shared" si="235"/>
        <v>18666.49688993967</v>
      </c>
      <c r="N176" s="77">
        <f t="shared" si="235"/>
        <v>0</v>
      </c>
      <c r="O176" s="77">
        <f t="shared" si="235"/>
        <v>0</v>
      </c>
      <c r="P176" s="77">
        <f t="shared" si="235"/>
        <v>1815.2097682613385</v>
      </c>
      <c r="Q176" s="77">
        <f t="shared" si="235"/>
        <v>0</v>
      </c>
      <c r="R176" s="77">
        <f t="shared" si="235"/>
        <v>0</v>
      </c>
      <c r="S176" s="77">
        <f t="shared" si="235"/>
        <v>0</v>
      </c>
      <c r="T176" s="77">
        <f t="shared" si="235"/>
        <v>201844.9822730138</v>
      </c>
      <c r="U176" s="77">
        <f t="shared" si="235"/>
        <v>136525.55948441807</v>
      </c>
      <c r="V176" s="77">
        <f t="shared" si="235"/>
        <v>124254.19084332659</v>
      </c>
      <c r="X176" s="54">
        <f t="shared" ref="X176" si="236">SUM(C176:V176)</f>
        <v>829069.98013605236</v>
      </c>
      <c r="Z176" s="54">
        <f t="shared" ref="Z176" si="237">SUM(C176:K176)</f>
        <v>144306.48338720927</v>
      </c>
    </row>
    <row r="177" spans="2:26" x14ac:dyDescent="0.3">
      <c r="B177" s="42" t="s">
        <v>126</v>
      </c>
      <c r="C177" s="86">
        <f>SUM(C175:C176)</f>
        <v>215486.09697159514</v>
      </c>
      <c r="D177" s="86">
        <f t="shared" ref="D177" si="238">SUM(D175:D176)</f>
        <v>11050.339524800122</v>
      </c>
      <c r="E177" s="86">
        <f t="shared" ref="E177" si="239">SUM(E175:E176)</f>
        <v>15875.724080998283</v>
      </c>
      <c r="F177" s="86">
        <f t="shared" ref="F177" si="240">SUM(F175:F176)</f>
        <v>0</v>
      </c>
      <c r="G177" s="86">
        <f t="shared" ref="G177" si="241">SUM(G175:G176)</f>
        <v>0</v>
      </c>
      <c r="H177" s="86">
        <f t="shared" ref="H177" si="242">SUM(H175:H176)</f>
        <v>1549.9267594443618</v>
      </c>
      <c r="I177" s="86">
        <f t="shared" ref="I177" si="243">SUM(I175:I176)</f>
        <v>5186.8836108138039</v>
      </c>
      <c r="J177" s="86">
        <f t="shared" ref="J177" si="244">SUM(J175:J176)</f>
        <v>0</v>
      </c>
      <c r="K177" s="86">
        <f t="shared" ref="K177" si="245">SUM(K175:K176)</f>
        <v>0</v>
      </c>
      <c r="L177" s="86">
        <f t="shared" ref="L177" si="246">SUM(L175:L176)</f>
        <v>335165.78010475985</v>
      </c>
      <c r="M177" s="86">
        <f t="shared" ref="M177" si="247">SUM(M175:M176)</f>
        <v>62049.611055676192</v>
      </c>
      <c r="N177" s="86">
        <f t="shared" ref="N177" si="248">SUM(N175:N176)</f>
        <v>99074.067573147186</v>
      </c>
      <c r="O177" s="86">
        <f t="shared" ref="O177" si="249">SUM(O175:O176)</f>
        <v>0</v>
      </c>
      <c r="P177" s="86">
        <f t="shared" ref="P177" si="250">SUM(P175:P176)</f>
        <v>2327.1920105914596</v>
      </c>
      <c r="Q177" s="86">
        <f t="shared" ref="Q177" si="251">SUM(Q175:Q176)</f>
        <v>0</v>
      </c>
      <c r="R177" s="86">
        <f t="shared" ref="R177" si="252">SUM(R175:R176)</f>
        <v>0</v>
      </c>
      <c r="S177" s="86">
        <f t="shared" ref="S177" si="253">SUM(S175:S176)</f>
        <v>0</v>
      </c>
      <c r="T177" s="86">
        <f t="shared" ref="T177" si="254">SUM(T175:T176)</f>
        <v>258775.61829873564</v>
      </c>
      <c r="U177" s="86">
        <f t="shared" ref="U177" si="255">SUM(U175:U176)</f>
        <v>175032.76856976678</v>
      </c>
      <c r="V177" s="86">
        <f t="shared" ref="V177" si="256">SUM(V175:V176)</f>
        <v>318600.48934186308</v>
      </c>
      <c r="X177" s="86">
        <f t="shared" ref="X177" si="257">SUM(X175:X176)</f>
        <v>1500174.4979021919</v>
      </c>
      <c r="Z177" s="86">
        <f t="shared" ref="Z177" si="258">SUM(Z175:Z176)</f>
        <v>249148.97094765172</v>
      </c>
    </row>
    <row r="178" spans="2:26" x14ac:dyDescent="0.3">
      <c r="B178" s="81" t="s">
        <v>170</v>
      </c>
      <c r="C178" s="77">
        <f>+C160</f>
        <v>0</v>
      </c>
      <c r="D178" s="77">
        <f t="shared" ref="D178:V178" si="259">+D160</f>
        <v>0</v>
      </c>
      <c r="E178" s="77">
        <f t="shared" si="259"/>
        <v>0</v>
      </c>
      <c r="F178" s="77">
        <f t="shared" si="259"/>
        <v>0</v>
      </c>
      <c r="G178" s="77">
        <f t="shared" si="259"/>
        <v>0</v>
      </c>
      <c r="H178" s="77">
        <f t="shared" si="259"/>
        <v>0</v>
      </c>
      <c r="I178" s="77">
        <f t="shared" si="259"/>
        <v>0</v>
      </c>
      <c r="J178" s="77">
        <f t="shared" si="259"/>
        <v>0</v>
      </c>
      <c r="K178" s="77">
        <f t="shared" si="259"/>
        <v>0</v>
      </c>
      <c r="L178" s="77">
        <f t="shared" si="259"/>
        <v>0</v>
      </c>
      <c r="M178" s="77">
        <f t="shared" si="259"/>
        <v>0</v>
      </c>
      <c r="N178" s="77">
        <f t="shared" si="259"/>
        <v>0</v>
      </c>
      <c r="O178" s="77">
        <f t="shared" si="259"/>
        <v>0</v>
      </c>
      <c r="P178" s="77">
        <f t="shared" si="259"/>
        <v>0</v>
      </c>
      <c r="Q178" s="77">
        <f t="shared" si="259"/>
        <v>0</v>
      </c>
      <c r="R178" s="77">
        <f t="shared" si="259"/>
        <v>0</v>
      </c>
      <c r="S178" s="77">
        <f t="shared" si="259"/>
        <v>0</v>
      </c>
      <c r="T178" s="77">
        <f t="shared" si="259"/>
        <v>108560.49512022</v>
      </c>
      <c r="U178" s="77">
        <f t="shared" si="259"/>
        <v>60638.828619599997</v>
      </c>
      <c r="V178" s="77">
        <f t="shared" si="259"/>
        <v>64000.005141599991</v>
      </c>
      <c r="X178" s="54">
        <f t="shared" ref="X178:X180" si="260">SUM(C178:V178)</f>
        <v>233199.32888141996</v>
      </c>
      <c r="Z178" s="54">
        <f t="shared" ref="Z178:Z180" si="261">SUM(C178:K178)</f>
        <v>0</v>
      </c>
    </row>
    <row r="179" spans="2:26" x14ac:dyDescent="0.3">
      <c r="B179" s="42" t="s">
        <v>171</v>
      </c>
      <c r="C179" s="43">
        <f>+(C178/750000)/100</f>
        <v>0</v>
      </c>
      <c r="D179" s="43">
        <f t="shared" ref="D179:V179" si="262">+(D178/750000)/100</f>
        <v>0</v>
      </c>
      <c r="E179" s="43">
        <f t="shared" si="262"/>
        <v>0</v>
      </c>
      <c r="F179" s="43">
        <f t="shared" si="262"/>
        <v>0</v>
      </c>
      <c r="G179" s="43">
        <f t="shared" si="262"/>
        <v>0</v>
      </c>
      <c r="H179" s="43">
        <f t="shared" si="262"/>
        <v>0</v>
      </c>
      <c r="I179" s="43">
        <f t="shared" si="262"/>
        <v>0</v>
      </c>
      <c r="J179" s="43">
        <f t="shared" si="262"/>
        <v>0</v>
      </c>
      <c r="K179" s="43">
        <f t="shared" si="262"/>
        <v>0</v>
      </c>
      <c r="L179" s="43">
        <f t="shared" si="262"/>
        <v>0</v>
      </c>
      <c r="M179" s="43">
        <f t="shared" si="262"/>
        <v>0</v>
      </c>
      <c r="N179" s="43">
        <f t="shared" si="262"/>
        <v>0</v>
      </c>
      <c r="O179" s="43">
        <f t="shared" si="262"/>
        <v>0</v>
      </c>
      <c r="P179" s="43">
        <f t="shared" si="262"/>
        <v>0</v>
      </c>
      <c r="Q179" s="43">
        <f t="shared" si="262"/>
        <v>0</v>
      </c>
      <c r="R179" s="43">
        <f t="shared" si="262"/>
        <v>0</v>
      </c>
      <c r="S179" s="43">
        <f t="shared" si="262"/>
        <v>0</v>
      </c>
      <c r="T179" s="43">
        <f t="shared" si="262"/>
        <v>1.4474732682696E-3</v>
      </c>
      <c r="U179" s="43">
        <f t="shared" si="262"/>
        <v>8.0851771492799996E-4</v>
      </c>
      <c r="V179" s="43">
        <f t="shared" si="262"/>
        <v>8.5333340188799983E-4</v>
      </c>
      <c r="X179" s="43">
        <f t="shared" ref="X179:Z181" si="263">+(X178/750000)/100</f>
        <v>3.1093243850855994E-3</v>
      </c>
      <c r="Z179" s="43">
        <f t="shared" si="263"/>
        <v>0</v>
      </c>
    </row>
    <row r="180" spans="2:26" x14ac:dyDescent="0.3">
      <c r="B180" s="81" t="s">
        <v>127</v>
      </c>
      <c r="C180" s="77">
        <f>+C161-C172</f>
        <v>-25072.556678311939</v>
      </c>
      <c r="D180" s="77">
        <f t="shared" ref="D180:V180" si="264">+D161-D172</f>
        <v>-1906.127533331105</v>
      </c>
      <c r="E180" s="77">
        <f t="shared" si="264"/>
        <v>-2738.4819004378824</v>
      </c>
      <c r="F180" s="77">
        <f t="shared" si="264"/>
        <v>0</v>
      </c>
      <c r="G180" s="77">
        <f t="shared" si="264"/>
        <v>0</v>
      </c>
      <c r="H180" s="77">
        <f t="shared" si="264"/>
        <v>-676.84140000000002</v>
      </c>
      <c r="I180" s="77">
        <f t="shared" si="264"/>
        <v>-2265.0731999999998</v>
      </c>
      <c r="J180" s="77">
        <f t="shared" si="264"/>
        <v>0</v>
      </c>
      <c r="K180" s="77">
        <f t="shared" si="264"/>
        <v>0</v>
      </c>
      <c r="L180" s="77">
        <f t="shared" si="264"/>
        <v>-20181.01044016557</v>
      </c>
      <c r="M180" s="77">
        <f t="shared" si="264"/>
        <v>-3736.1327523693417</v>
      </c>
      <c r="N180" s="77">
        <f t="shared" si="264"/>
        <v>-5965.4502658905476</v>
      </c>
      <c r="O180" s="77">
        <f t="shared" si="264"/>
        <v>0</v>
      </c>
      <c r="P180" s="77">
        <f t="shared" si="264"/>
        <v>-1016.2673099999998</v>
      </c>
      <c r="Q180" s="77">
        <f t="shared" si="264"/>
        <v>0</v>
      </c>
      <c r="R180" s="77">
        <f t="shared" si="264"/>
        <v>0</v>
      </c>
      <c r="S180" s="77">
        <f t="shared" si="264"/>
        <v>0</v>
      </c>
      <c r="T180" s="77">
        <f t="shared" si="264"/>
        <v>0</v>
      </c>
      <c r="U180" s="77">
        <f t="shared" si="264"/>
        <v>0</v>
      </c>
      <c r="V180" s="77">
        <f t="shared" si="264"/>
        <v>0</v>
      </c>
      <c r="X180" s="54">
        <f t="shared" si="260"/>
        <v>-63557.941480506393</v>
      </c>
      <c r="Z180" s="54">
        <f t="shared" si="261"/>
        <v>-32659.08071208093</v>
      </c>
    </row>
    <row r="181" spans="2:26" x14ac:dyDescent="0.3">
      <c r="B181" s="42" t="s">
        <v>128</v>
      </c>
      <c r="C181" s="43">
        <f>+(C180/750000)/100</f>
        <v>-3.3430075571082589E-4</v>
      </c>
      <c r="D181" s="43">
        <f t="shared" ref="D181" si="265">+(D180/750000)/100</f>
        <v>-2.5415033777748068E-5</v>
      </c>
      <c r="E181" s="43">
        <f t="shared" ref="E181" si="266">+(E180/750000)/100</f>
        <v>-3.6513092005838428E-5</v>
      </c>
      <c r="F181" s="43">
        <f t="shared" ref="F181" si="267">+(F180/750000)/100</f>
        <v>0</v>
      </c>
      <c r="G181" s="43">
        <f t="shared" ref="G181" si="268">+(G180/750000)/100</f>
        <v>0</v>
      </c>
      <c r="H181" s="43">
        <f t="shared" ref="H181" si="269">+(H180/750000)/100</f>
        <v>-9.0245520000000003E-6</v>
      </c>
      <c r="I181" s="43">
        <f t="shared" ref="I181" si="270">+(I180/750000)/100</f>
        <v>-3.0200975999999995E-5</v>
      </c>
      <c r="J181" s="43">
        <f t="shared" ref="J181" si="271">+(J180/750000)/100</f>
        <v>0</v>
      </c>
      <c r="K181" s="43">
        <f t="shared" ref="K181" si="272">+(K180/750000)/100</f>
        <v>0</v>
      </c>
      <c r="L181" s="43">
        <f t="shared" ref="L181" si="273">+(L180/750000)/100</f>
        <v>-2.6908013920220759E-4</v>
      </c>
      <c r="M181" s="43">
        <f t="shared" ref="M181" si="274">+(M180/750000)/100</f>
        <v>-4.9815103364924553E-5</v>
      </c>
      <c r="N181" s="43">
        <f t="shared" ref="N181" si="275">+(N180/750000)/100</f>
        <v>-7.9539336878540633E-5</v>
      </c>
      <c r="O181" s="43">
        <f t="shared" ref="O181" si="276">+(O180/750000)/100</f>
        <v>0</v>
      </c>
      <c r="P181" s="43">
        <f t="shared" ref="P181" si="277">+(P180/750000)/100</f>
        <v>-1.3550230799999998E-5</v>
      </c>
      <c r="Q181" s="43">
        <f t="shared" ref="Q181" si="278">+(Q180/750000)/100</f>
        <v>0</v>
      </c>
      <c r="R181" s="43">
        <f t="shared" ref="R181" si="279">+(R180/750000)/100</f>
        <v>0</v>
      </c>
      <c r="S181" s="43">
        <f t="shared" ref="S181" si="280">+(S180/750000)/100</f>
        <v>0</v>
      </c>
      <c r="T181" s="43">
        <f t="shared" ref="T181" si="281">+(T180/750000)/100</f>
        <v>0</v>
      </c>
      <c r="U181" s="43">
        <f t="shared" ref="U181" si="282">+(U180/750000)/100</f>
        <v>0</v>
      </c>
      <c r="V181" s="43">
        <f t="shared" ref="V181" si="283">+(V180/750000)/100</f>
        <v>0</v>
      </c>
      <c r="X181" s="43">
        <f t="shared" si="263"/>
        <v>-8.4743921974008525E-4</v>
      </c>
      <c r="Z181" s="43">
        <f t="shared" ref="Z181" si="284">+(Z180/750000)/100</f>
        <v>-4.3545440949441239E-4</v>
      </c>
    </row>
    <row r="182" spans="2:26" x14ac:dyDescent="0.3">
      <c r="B182" s="81" t="s">
        <v>130</v>
      </c>
      <c r="C182" s="77">
        <f>+C162-C173</f>
        <v>12097.702350000001</v>
      </c>
      <c r="D182" s="77">
        <f t="shared" ref="D182:V182" si="285">+D162-D173</f>
        <v>620.38210500000002</v>
      </c>
      <c r="E182" s="77">
        <f t="shared" si="285"/>
        <v>891.28620000000001</v>
      </c>
      <c r="F182" s="77">
        <f t="shared" si="285"/>
        <v>0</v>
      </c>
      <c r="G182" s="77">
        <f t="shared" si="285"/>
        <v>0</v>
      </c>
      <c r="H182" s="77">
        <f t="shared" si="285"/>
        <v>112.80690000000001</v>
      </c>
      <c r="I182" s="77">
        <f t="shared" si="285"/>
        <v>377.51220000000001</v>
      </c>
      <c r="J182" s="77">
        <f t="shared" si="285"/>
        <v>0</v>
      </c>
      <c r="K182" s="77">
        <f t="shared" si="285"/>
        <v>0</v>
      </c>
      <c r="L182" s="77">
        <f t="shared" si="285"/>
        <v>18816.693525000002</v>
      </c>
      <c r="M182" s="77">
        <f t="shared" si="285"/>
        <v>3483.5552549999998</v>
      </c>
      <c r="N182" s="77">
        <f t="shared" si="285"/>
        <v>-11124.323999999999</v>
      </c>
      <c r="O182" s="77">
        <f t="shared" si="285"/>
        <v>0</v>
      </c>
      <c r="P182" s="77">
        <f t="shared" si="285"/>
        <v>169.37788499999999</v>
      </c>
      <c r="Q182" s="77">
        <f t="shared" si="285"/>
        <v>0</v>
      </c>
      <c r="R182" s="77">
        <f t="shared" si="285"/>
        <v>0</v>
      </c>
      <c r="S182" s="77">
        <f t="shared" si="285"/>
        <v>0</v>
      </c>
      <c r="T182" s="77">
        <f t="shared" si="285"/>
        <v>0</v>
      </c>
      <c r="U182" s="77">
        <f t="shared" si="285"/>
        <v>0</v>
      </c>
      <c r="V182" s="77">
        <f t="shared" si="285"/>
        <v>0</v>
      </c>
      <c r="X182" s="54">
        <f t="shared" ref="X182" si="286">SUM(C182:V182)</f>
        <v>25444.992420000002</v>
      </c>
      <c r="Z182" s="54">
        <f t="shared" ref="Z182" si="287">SUM(C182:K182)</f>
        <v>14099.689755000001</v>
      </c>
    </row>
    <row r="183" spans="2:26" x14ac:dyDescent="0.3">
      <c r="B183" s="42" t="s">
        <v>129</v>
      </c>
      <c r="C183" s="43">
        <f>+(C182/750000)/100</f>
        <v>1.6130269800000002E-4</v>
      </c>
      <c r="D183" s="43">
        <f t="shared" ref="D183" si="288">+(D182/750000)/100</f>
        <v>8.271761399999999E-6</v>
      </c>
      <c r="E183" s="43">
        <f t="shared" ref="E183" si="289">+(E182/750000)/100</f>
        <v>1.1883816E-5</v>
      </c>
      <c r="F183" s="43">
        <f t="shared" ref="F183" si="290">+(F182/750000)/100</f>
        <v>0</v>
      </c>
      <c r="G183" s="43">
        <f t="shared" ref="G183" si="291">+(G182/750000)/100</f>
        <v>0</v>
      </c>
      <c r="H183" s="43">
        <f t="shared" ref="H183" si="292">+(H182/750000)/100</f>
        <v>1.5040920000000001E-6</v>
      </c>
      <c r="I183" s="43">
        <f t="shared" ref="I183" si="293">+(I182/750000)/100</f>
        <v>5.0334960000000001E-6</v>
      </c>
      <c r="J183" s="43">
        <f t="shared" ref="J183" si="294">+(J182/750000)/100</f>
        <v>0</v>
      </c>
      <c r="K183" s="43">
        <f t="shared" ref="K183" si="295">+(K182/750000)/100</f>
        <v>0</v>
      </c>
      <c r="L183" s="43">
        <f t="shared" ref="L183" si="296">+(L182/750000)/100</f>
        <v>2.5088924700000006E-4</v>
      </c>
      <c r="M183" s="43">
        <f t="shared" ref="M183" si="297">+(M182/750000)/100</f>
        <v>4.64474034E-5</v>
      </c>
      <c r="N183" s="43">
        <f t="shared" ref="N183" si="298">+(N182/750000)/100</f>
        <v>-1.4832431999999997E-4</v>
      </c>
      <c r="O183" s="43">
        <f t="shared" ref="O183" si="299">+(O182/750000)/100</f>
        <v>0</v>
      </c>
      <c r="P183" s="43">
        <f t="shared" ref="P183" si="300">+(P182/750000)/100</f>
        <v>2.2583718E-6</v>
      </c>
      <c r="Q183" s="43">
        <f t="shared" ref="Q183" si="301">+(Q182/750000)/100</f>
        <v>0</v>
      </c>
      <c r="R183" s="43">
        <f t="shared" ref="R183" si="302">+(R182/750000)/100</f>
        <v>0</v>
      </c>
      <c r="S183" s="43">
        <f t="shared" ref="S183" si="303">+(S182/750000)/100</f>
        <v>0</v>
      </c>
      <c r="T183" s="43">
        <f t="shared" ref="T183" si="304">+(T182/750000)/100</f>
        <v>0</v>
      </c>
      <c r="U183" s="43">
        <f t="shared" ref="U183" si="305">+(U182/750000)/100</f>
        <v>0</v>
      </c>
      <c r="V183" s="43">
        <f t="shared" ref="V183" si="306">+(V182/750000)/100</f>
        <v>0</v>
      </c>
      <c r="X183" s="43">
        <f t="shared" ref="X183" si="307">+(X182/750000)/100</f>
        <v>3.3926656560000006E-4</v>
      </c>
      <c r="Z183" s="43">
        <f t="shared" ref="Z183" si="308">+(Z182/750000)/100</f>
        <v>1.8799586340000001E-4</v>
      </c>
    </row>
    <row r="184" spans="2:26" x14ac:dyDescent="0.3">
      <c r="B184" s="81" t="s">
        <v>131</v>
      </c>
      <c r="C184" s="77">
        <f>+C163-C174</f>
        <v>62159.241745520099</v>
      </c>
      <c r="D184" s="77">
        <f t="shared" ref="D184:V184" si="309">+D163-D174</f>
        <v>3187.5872065317949</v>
      </c>
      <c r="E184" s="77">
        <f t="shared" si="309"/>
        <v>12697.761032377897</v>
      </c>
      <c r="F184" s="77">
        <f t="shared" si="309"/>
        <v>0</v>
      </c>
      <c r="G184" s="77">
        <f t="shared" si="309"/>
        <v>0</v>
      </c>
      <c r="H184" s="77">
        <f t="shared" si="309"/>
        <v>579.6134807088149</v>
      </c>
      <c r="I184" s="77">
        <f t="shared" si="309"/>
        <v>5378.249660330489</v>
      </c>
      <c r="J184" s="77">
        <f t="shared" si="309"/>
        <v>0</v>
      </c>
      <c r="K184" s="77">
        <f t="shared" si="309"/>
        <v>0</v>
      </c>
      <c r="L184" s="77">
        <f t="shared" si="309"/>
        <v>96682.111018530515</v>
      </c>
      <c r="M184" s="77">
        <f t="shared" si="309"/>
        <v>49628.673899667978</v>
      </c>
      <c r="N184" s="77">
        <f t="shared" si="309"/>
        <v>129904.37146399182</v>
      </c>
      <c r="O184" s="77">
        <f t="shared" si="309"/>
        <v>0</v>
      </c>
      <c r="P184" s="77">
        <f t="shared" si="309"/>
        <v>870.28103316328475</v>
      </c>
      <c r="Q184" s="77">
        <f t="shared" si="309"/>
        <v>0</v>
      </c>
      <c r="R184" s="77">
        <f t="shared" si="309"/>
        <v>0</v>
      </c>
      <c r="S184" s="77">
        <f t="shared" si="309"/>
        <v>0</v>
      </c>
      <c r="T184" s="77">
        <f t="shared" si="309"/>
        <v>96772.209351670404</v>
      </c>
      <c r="U184" s="77">
        <f t="shared" si="309"/>
        <v>65455.578214026449</v>
      </c>
      <c r="V184" s="77">
        <f t="shared" si="309"/>
        <v>330355.00739048934</v>
      </c>
      <c r="X184" s="54">
        <f t="shared" ref="X184" si="310">SUM(C184:V184)</f>
        <v>853670.68549700896</v>
      </c>
      <c r="Z184" s="54">
        <f t="shared" ref="Z184" si="311">SUM(C184:K184)</f>
        <v>84002.453125469096</v>
      </c>
    </row>
    <row r="185" spans="2:26" x14ac:dyDescent="0.3">
      <c r="B185" s="42" t="s">
        <v>132</v>
      </c>
      <c r="C185" s="43">
        <f>+(C184/750000)/100</f>
        <v>8.2878988994026809E-4</v>
      </c>
      <c r="D185" s="43">
        <f t="shared" ref="D185" si="312">+(D184/750000)/100</f>
        <v>4.2501162753757267E-5</v>
      </c>
      <c r="E185" s="43">
        <f t="shared" ref="E185" si="313">+(E184/750000)/100</f>
        <v>1.6930348043170531E-4</v>
      </c>
      <c r="F185" s="43">
        <f t="shared" ref="F185" si="314">+(F184/750000)/100</f>
        <v>0</v>
      </c>
      <c r="G185" s="43">
        <f t="shared" ref="G185" si="315">+(G184/750000)/100</f>
        <v>0</v>
      </c>
      <c r="H185" s="43">
        <f t="shared" ref="H185" si="316">+(H184/750000)/100</f>
        <v>7.7281797427841987E-6</v>
      </c>
      <c r="I185" s="43">
        <f t="shared" ref="I185" si="317">+(I184/750000)/100</f>
        <v>7.1709995471073182E-5</v>
      </c>
      <c r="J185" s="43">
        <f t="shared" ref="J185" si="318">+(J184/750000)/100</f>
        <v>0</v>
      </c>
      <c r="K185" s="43">
        <f t="shared" ref="K185" si="319">+(K184/750000)/100</f>
        <v>0</v>
      </c>
      <c r="L185" s="43">
        <f t="shared" ref="L185" si="320">+(L184/750000)/100</f>
        <v>1.289094813580407E-3</v>
      </c>
      <c r="M185" s="43">
        <f t="shared" ref="M185" si="321">+(M184/750000)/100</f>
        <v>6.6171565199557299E-4</v>
      </c>
      <c r="N185" s="43">
        <f t="shared" ref="N185" si="322">+(N184/750000)/100</f>
        <v>1.7320582861865574E-3</v>
      </c>
      <c r="O185" s="43">
        <f t="shared" ref="O185" si="323">+(O184/750000)/100</f>
        <v>0</v>
      </c>
      <c r="P185" s="43">
        <f t="shared" ref="P185" si="324">+(P184/750000)/100</f>
        <v>1.1603747108843795E-5</v>
      </c>
      <c r="Q185" s="43">
        <f t="shared" ref="Q185" si="325">+(Q184/750000)/100</f>
        <v>0</v>
      </c>
      <c r="R185" s="43">
        <f t="shared" ref="R185" si="326">+(R184/750000)/100</f>
        <v>0</v>
      </c>
      <c r="S185" s="43">
        <f t="shared" ref="S185" si="327">+(S184/750000)/100</f>
        <v>0</v>
      </c>
      <c r="T185" s="43">
        <f t="shared" ref="T185" si="328">+(T184/750000)/100</f>
        <v>1.2902961246889389E-3</v>
      </c>
      <c r="U185" s="43">
        <f t="shared" ref="U185" si="329">+(U184/750000)/100</f>
        <v>8.72741042853686E-4</v>
      </c>
      <c r="V185" s="43">
        <f t="shared" ref="V185" si="330">+(V184/750000)/100</f>
        <v>4.4047334318731909E-3</v>
      </c>
      <c r="X185" s="43">
        <f t="shared" ref="X185" si="331">+(X184/750000)/100</f>
        <v>1.1382275806626787E-2</v>
      </c>
      <c r="Z185" s="43">
        <f t="shared" ref="Z185" si="332">+(Z184/750000)/100</f>
        <v>1.1200327083395879E-3</v>
      </c>
    </row>
    <row r="186" spans="2:26" x14ac:dyDescent="0.3">
      <c r="B186" s="81" t="s">
        <v>133</v>
      </c>
      <c r="C186" s="77">
        <f>+C167-C176</f>
        <v>233171.31441108667</v>
      </c>
      <c r="D186" s="77">
        <f t="shared" ref="D186:V186" si="333">+D167-D176</f>
        <v>11957.254912951859</v>
      </c>
      <c r="E186" s="77">
        <f t="shared" si="333"/>
        <v>8589.3324516478369</v>
      </c>
      <c r="F186" s="77">
        <f t="shared" si="333"/>
        <v>0</v>
      </c>
      <c r="G186" s="77">
        <f t="shared" si="333"/>
        <v>0</v>
      </c>
      <c r="H186" s="77">
        <f t="shared" si="333"/>
        <v>2174.2420491639887</v>
      </c>
      <c r="I186" s="77">
        <f t="shared" si="333"/>
        <v>3638.0881812743978</v>
      </c>
      <c r="J186" s="77">
        <f t="shared" si="333"/>
        <v>0</v>
      </c>
      <c r="K186" s="77">
        <f t="shared" si="333"/>
        <v>0</v>
      </c>
      <c r="L186" s="77">
        <f t="shared" si="333"/>
        <v>362673.26101760415</v>
      </c>
      <c r="M186" s="77">
        <f t="shared" si="333"/>
        <v>33571.050689307041</v>
      </c>
      <c r="N186" s="77">
        <f t="shared" si="333"/>
        <v>0</v>
      </c>
      <c r="O186" s="77">
        <f t="shared" si="333"/>
        <v>0</v>
      </c>
      <c r="P186" s="77">
        <f t="shared" si="333"/>
        <v>3264.5921460962272</v>
      </c>
      <c r="Q186" s="77">
        <f t="shared" si="333"/>
        <v>0</v>
      </c>
      <c r="R186" s="77">
        <f t="shared" si="333"/>
        <v>0</v>
      </c>
      <c r="S186" s="77">
        <f t="shared" si="333"/>
        <v>0</v>
      </c>
      <c r="T186" s="77">
        <f t="shared" si="333"/>
        <v>363011.23725692963</v>
      </c>
      <c r="U186" s="77">
        <f t="shared" si="333"/>
        <v>245536.5087976192</v>
      </c>
      <c r="V186" s="77">
        <f t="shared" si="333"/>
        <v>223466.87564115462</v>
      </c>
      <c r="X186" s="54">
        <f t="shared" ref="X186" si="334">SUM(C186:V186)</f>
        <v>1491053.7575548356</v>
      </c>
      <c r="Z186" s="54">
        <f t="shared" ref="Z186" si="335">SUM(C186:K186)</f>
        <v>259530.23200612474</v>
      </c>
    </row>
    <row r="187" spans="2:26" x14ac:dyDescent="0.3">
      <c r="B187" s="42" t="s">
        <v>134</v>
      </c>
      <c r="C187" s="43">
        <f>+(C186/750000)/100</f>
        <v>3.1089508588144888E-3</v>
      </c>
      <c r="D187" s="43">
        <f t="shared" ref="D187" si="336">+(D186/750000)/100</f>
        <v>1.594300655060248E-4</v>
      </c>
      <c r="E187" s="43">
        <f t="shared" ref="E187" si="337">+(E186/750000)/100</f>
        <v>1.1452443268863784E-4</v>
      </c>
      <c r="F187" s="43">
        <f t="shared" ref="F187" si="338">+(F186/750000)/100</f>
        <v>0</v>
      </c>
      <c r="G187" s="43">
        <f t="shared" ref="G187" si="339">+(G186/750000)/100</f>
        <v>0</v>
      </c>
      <c r="H187" s="43">
        <f t="shared" ref="H187" si="340">+(H186/750000)/100</f>
        <v>2.8989893988853184E-5</v>
      </c>
      <c r="I187" s="43">
        <f t="shared" ref="I187" si="341">+(I186/750000)/100</f>
        <v>4.8507842416991974E-5</v>
      </c>
      <c r="J187" s="43">
        <f t="shared" ref="J187" si="342">+(J186/750000)/100</f>
        <v>0</v>
      </c>
      <c r="K187" s="43">
        <f t="shared" ref="K187" si="343">+(K186/750000)/100</f>
        <v>0</v>
      </c>
      <c r="L187" s="43">
        <f t="shared" ref="L187" si="344">+(L186/750000)/100</f>
        <v>4.8356434802347224E-3</v>
      </c>
      <c r="M187" s="43">
        <f t="shared" ref="M187" si="345">+(M186/750000)/100</f>
        <v>4.4761400919076061E-4</v>
      </c>
      <c r="N187" s="43">
        <f t="shared" ref="N187" si="346">+(N186/750000)/100</f>
        <v>0</v>
      </c>
      <c r="O187" s="43">
        <f t="shared" ref="O187" si="347">+(O186/750000)/100</f>
        <v>0</v>
      </c>
      <c r="P187" s="43">
        <f t="shared" ref="P187" si="348">+(P186/750000)/100</f>
        <v>4.3527895281283033E-5</v>
      </c>
      <c r="Q187" s="43">
        <f t="shared" ref="Q187" si="349">+(Q186/750000)/100</f>
        <v>0</v>
      </c>
      <c r="R187" s="43">
        <f t="shared" ref="R187" si="350">+(R186/750000)/100</f>
        <v>0</v>
      </c>
      <c r="S187" s="43">
        <f t="shared" ref="S187" si="351">+(S186/750000)/100</f>
        <v>0</v>
      </c>
      <c r="T187" s="43">
        <f t="shared" ref="T187" si="352">+(T186/750000)/100</f>
        <v>4.8401498300923952E-3</v>
      </c>
      <c r="U187" s="43">
        <f t="shared" ref="U187" si="353">+(U186/750000)/100</f>
        <v>3.2738201173015897E-3</v>
      </c>
      <c r="V187" s="43">
        <f t="shared" ref="V187" si="354">+(V186/750000)/100</f>
        <v>2.9795583418820615E-3</v>
      </c>
      <c r="X187" s="43">
        <f t="shared" ref="X187" si="355">+(X186/750000)/100</f>
        <v>1.9880716767397808E-2</v>
      </c>
      <c r="Z187" s="43">
        <f t="shared" ref="Z187" si="356">+(Z186/750000)/100</f>
        <v>3.4604030934149966E-3</v>
      </c>
    </row>
    <row r="188" spans="2:26" x14ac:dyDescent="0.3">
      <c r="B188" s="42" t="s">
        <v>140</v>
      </c>
      <c r="C188" s="10">
        <f>C168-C177</f>
        <v>282355.70182829484</v>
      </c>
      <c r="D188" s="10">
        <f t="shared" ref="D188:V188" si="357">D168-D177</f>
        <v>13859.09669115255</v>
      </c>
      <c r="E188" s="10">
        <f t="shared" si="357"/>
        <v>19439.897783587854</v>
      </c>
      <c r="F188" s="10">
        <f t="shared" si="357"/>
        <v>0</v>
      </c>
      <c r="G188" s="10">
        <f t="shared" si="357"/>
        <v>0</v>
      </c>
      <c r="H188" s="10">
        <f t="shared" si="357"/>
        <v>2189.8210298728036</v>
      </c>
      <c r="I188" s="10">
        <f t="shared" si="357"/>
        <v>7128.7768416048875</v>
      </c>
      <c r="J188" s="10">
        <f t="shared" si="357"/>
        <v>0</v>
      </c>
      <c r="K188" s="10">
        <f t="shared" si="357"/>
        <v>0</v>
      </c>
      <c r="L188" s="10">
        <f t="shared" si="357"/>
        <v>457991.05512096907</v>
      </c>
      <c r="M188" s="10">
        <f t="shared" si="357"/>
        <v>82947.147091605671</v>
      </c>
      <c r="N188" s="10">
        <f t="shared" si="357"/>
        <v>112814.59719810128</v>
      </c>
      <c r="O188" s="10">
        <f t="shared" si="357"/>
        <v>0</v>
      </c>
      <c r="P188" s="10">
        <f t="shared" si="357"/>
        <v>3287.9837542595124</v>
      </c>
      <c r="Q188" s="10">
        <f t="shared" si="357"/>
        <v>0</v>
      </c>
      <c r="R188" s="10">
        <f t="shared" si="357"/>
        <v>0</v>
      </c>
      <c r="S188" s="10">
        <f t="shared" si="357"/>
        <v>0</v>
      </c>
      <c r="T188" s="10">
        <f t="shared" si="357"/>
        <v>568343.94172882009</v>
      </c>
      <c r="U188" s="10">
        <f t="shared" si="357"/>
        <v>371630.91563124559</v>
      </c>
      <c r="V188" s="10">
        <f t="shared" si="357"/>
        <v>617821.88817324396</v>
      </c>
      <c r="X188" s="61">
        <f>SUM(C188:V188)</f>
        <v>2539810.8228727579</v>
      </c>
      <c r="Z188" s="61">
        <f t="shared" ref="Z188" si="358">SUM(C188:K188)</f>
        <v>324973.29417451296</v>
      </c>
    </row>
    <row r="189" spans="2:26" x14ac:dyDescent="0.3">
      <c r="B189" s="42" t="s">
        <v>141</v>
      </c>
      <c r="C189" s="43">
        <f>(C188/750000)/100</f>
        <v>3.7647426910439315E-3</v>
      </c>
      <c r="D189" s="43">
        <f t="shared" ref="D189:V189" si="359">(D188/750000)/100</f>
        <v>1.8478795588203401E-4</v>
      </c>
      <c r="E189" s="43">
        <f t="shared" si="359"/>
        <v>2.5919863711450474E-4</v>
      </c>
      <c r="F189" s="43">
        <f t="shared" si="359"/>
        <v>0</v>
      </c>
      <c r="G189" s="43">
        <f t="shared" si="359"/>
        <v>0</v>
      </c>
      <c r="H189" s="43">
        <f t="shared" si="359"/>
        <v>2.9197613731637382E-5</v>
      </c>
      <c r="I189" s="43">
        <f t="shared" si="359"/>
        <v>9.5050357888065164E-5</v>
      </c>
      <c r="J189" s="43">
        <f t="shared" si="359"/>
        <v>0</v>
      </c>
      <c r="K189" s="43">
        <f t="shared" si="359"/>
        <v>0</v>
      </c>
      <c r="L189" s="43">
        <f t="shared" si="359"/>
        <v>6.1065474016129204E-3</v>
      </c>
      <c r="M189" s="43">
        <f t="shared" si="359"/>
        <v>1.1059619612214088E-3</v>
      </c>
      <c r="N189" s="43">
        <f t="shared" si="359"/>
        <v>1.5041946293080171E-3</v>
      </c>
      <c r="O189" s="43">
        <f t="shared" si="359"/>
        <v>0</v>
      </c>
      <c r="P189" s="43">
        <f t="shared" si="359"/>
        <v>4.3839783390126835E-5</v>
      </c>
      <c r="Q189" s="43">
        <f t="shared" si="359"/>
        <v>0</v>
      </c>
      <c r="R189" s="43">
        <f t="shared" si="359"/>
        <v>0</v>
      </c>
      <c r="S189" s="43">
        <f t="shared" si="359"/>
        <v>0</v>
      </c>
      <c r="T189" s="43">
        <f t="shared" si="359"/>
        <v>7.5779192230509352E-3</v>
      </c>
      <c r="U189" s="43">
        <f t="shared" si="359"/>
        <v>4.9550788750832749E-3</v>
      </c>
      <c r="V189" s="43">
        <f t="shared" si="359"/>
        <v>8.2376251756432536E-3</v>
      </c>
      <c r="X189" s="43">
        <f t="shared" ref="X189" si="360">+(X188/750000)/100</f>
        <v>3.386414430497011E-2</v>
      </c>
      <c r="Z189" s="43">
        <f t="shared" ref="Z189" si="361">+(Z188/750000)/100</f>
        <v>4.3329772556601727E-3</v>
      </c>
    </row>
  </sheetData>
  <mergeCells count="7">
    <mergeCell ref="U11:V11"/>
    <mergeCell ref="C9:G9"/>
    <mergeCell ref="H9:K9"/>
    <mergeCell ref="C8:K8"/>
    <mergeCell ref="L8:S8"/>
    <mergeCell ref="L9:O9"/>
    <mergeCell ref="P9:S9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9"/>
  <sheetViews>
    <sheetView workbookViewId="0">
      <selection activeCell="D35" sqref="D35"/>
    </sheetView>
  </sheetViews>
  <sheetFormatPr defaultRowHeight="14.4" x14ac:dyDescent="0.3"/>
  <cols>
    <col min="1" max="1" width="13.6640625" bestFit="1" customWidth="1"/>
    <col min="4" max="4" width="14.109375" bestFit="1" customWidth="1"/>
    <col min="5" max="5" width="23.6640625" bestFit="1" customWidth="1"/>
    <col min="6" max="6" width="19.5546875" bestFit="1" customWidth="1"/>
    <col min="7" max="7" width="27.6640625" bestFit="1" customWidth="1"/>
    <col min="8" max="8" width="27.6640625" customWidth="1"/>
    <col min="10" max="10" width="20.6640625" bestFit="1" customWidth="1"/>
  </cols>
  <sheetData>
    <row r="4" spans="4:12" ht="15" x14ac:dyDescent="0.25">
      <c r="E4" s="20">
        <v>0.04</v>
      </c>
      <c r="F4" s="20">
        <v>0.01</v>
      </c>
      <c r="G4" s="20">
        <v>0.01</v>
      </c>
      <c r="H4" s="20">
        <v>0.01</v>
      </c>
    </row>
    <row r="6" spans="4:12" ht="15" x14ac:dyDescent="0.25">
      <c r="D6" t="s">
        <v>30</v>
      </c>
      <c r="E6" s="24" t="s">
        <v>31</v>
      </c>
      <c r="F6" s="24" t="s">
        <v>32</v>
      </c>
      <c r="G6" s="24" t="s">
        <v>35</v>
      </c>
      <c r="H6" s="24" t="s">
        <v>39</v>
      </c>
    </row>
    <row r="7" spans="4:12" ht="15" x14ac:dyDescent="0.25">
      <c r="D7" s="24">
        <v>2019</v>
      </c>
      <c r="E7" s="22">
        <v>0.15417</v>
      </c>
      <c r="F7" s="22">
        <v>0.1762</v>
      </c>
      <c r="G7" s="22">
        <v>0.1615</v>
      </c>
      <c r="H7" s="22">
        <v>0.15840000000000001</v>
      </c>
      <c r="I7">
        <v>1</v>
      </c>
      <c r="L7" s="21"/>
    </row>
    <row r="8" spans="4:12" ht="15" x14ac:dyDescent="0.25">
      <c r="D8" s="24">
        <v>2020</v>
      </c>
      <c r="E8" s="21">
        <f>+E7*(1+$E$4)</f>
        <v>0.1603368</v>
      </c>
      <c r="F8" s="21">
        <f>+F7*(1+F$4)</f>
        <v>0.17796200000000001</v>
      </c>
      <c r="G8" s="21">
        <f>+G7*(1+G$4)</f>
        <v>0.16311500000000001</v>
      </c>
      <c r="H8" s="21">
        <f>+H7*(1+H$4)</f>
        <v>0.15998400000000002</v>
      </c>
      <c r="I8">
        <v>1</v>
      </c>
      <c r="L8" s="21"/>
    </row>
    <row r="9" spans="4:12" ht="15" x14ac:dyDescent="0.25">
      <c r="D9" s="24">
        <v>2021</v>
      </c>
      <c r="E9" s="21">
        <f>+E8</f>
        <v>0.1603368</v>
      </c>
      <c r="F9" s="21">
        <f t="shared" ref="F9:F27" si="0">+F8*(1+F$4)</f>
        <v>0.17974162000000002</v>
      </c>
      <c r="G9" s="21">
        <f t="shared" ref="G9:H27" si="1">+G8*(1+G$4)</f>
        <v>0.16474615000000001</v>
      </c>
      <c r="H9" s="21">
        <f t="shared" si="1"/>
        <v>0.16158384000000001</v>
      </c>
      <c r="I9">
        <v>1</v>
      </c>
      <c r="L9" s="21"/>
    </row>
    <row r="10" spans="4:12" ht="15" x14ac:dyDescent="0.25">
      <c r="D10" s="24">
        <v>2022</v>
      </c>
      <c r="E10" s="21">
        <f t="shared" ref="E10:E26" si="2">+E9*(1+$E$4)</f>
        <v>0.166750272</v>
      </c>
      <c r="F10" s="21">
        <f t="shared" si="0"/>
        <v>0.18153903620000003</v>
      </c>
      <c r="G10" s="21">
        <f t="shared" si="1"/>
        <v>0.16639361150000001</v>
      </c>
      <c r="H10" s="21">
        <f t="shared" si="1"/>
        <v>0.16319967840000002</v>
      </c>
      <c r="I10">
        <v>1</v>
      </c>
      <c r="L10" s="21"/>
    </row>
    <row r="11" spans="4:12" ht="15" x14ac:dyDescent="0.25">
      <c r="D11" s="24">
        <v>2023</v>
      </c>
      <c r="E11" s="21">
        <f>+E10</f>
        <v>0.166750272</v>
      </c>
      <c r="F11" s="21">
        <f t="shared" si="0"/>
        <v>0.18335442656200004</v>
      </c>
      <c r="G11" s="21">
        <f t="shared" si="1"/>
        <v>0.16805754761500002</v>
      </c>
      <c r="H11" s="21">
        <f t="shared" si="1"/>
        <v>0.16483167518400002</v>
      </c>
      <c r="I11">
        <v>1</v>
      </c>
      <c r="L11" s="21"/>
    </row>
    <row r="12" spans="4:12" ht="15" x14ac:dyDescent="0.25">
      <c r="D12" s="24">
        <v>2024</v>
      </c>
      <c r="E12" s="21">
        <f t="shared" si="2"/>
        <v>0.17342028288</v>
      </c>
      <c r="F12" s="21">
        <f t="shared" si="0"/>
        <v>0.18518797082762004</v>
      </c>
      <c r="G12" s="21">
        <f t="shared" si="1"/>
        <v>0.16973812309115002</v>
      </c>
      <c r="H12" s="21">
        <f t="shared" si="1"/>
        <v>0.16647999193584001</v>
      </c>
      <c r="I12">
        <v>1</v>
      </c>
      <c r="L12" s="21"/>
    </row>
    <row r="13" spans="4:12" ht="15" x14ac:dyDescent="0.25">
      <c r="D13" s="24">
        <v>2025</v>
      </c>
      <c r="E13" s="21">
        <f>+E12</f>
        <v>0.17342028288</v>
      </c>
      <c r="F13" s="21">
        <f t="shared" si="0"/>
        <v>0.18703985053589622</v>
      </c>
      <c r="G13" s="21">
        <f t="shared" si="1"/>
        <v>0.17143550432206153</v>
      </c>
      <c r="H13" s="21">
        <f t="shared" si="1"/>
        <v>0.1681447918551984</v>
      </c>
      <c r="I13">
        <v>1</v>
      </c>
      <c r="L13" s="21"/>
    </row>
    <row r="14" spans="4:12" ht="15" x14ac:dyDescent="0.25">
      <c r="D14" s="24">
        <v>2026</v>
      </c>
      <c r="E14" s="21">
        <f t="shared" si="2"/>
        <v>0.18035709419520002</v>
      </c>
      <c r="F14" s="21">
        <f t="shared" si="0"/>
        <v>0.1889102490412552</v>
      </c>
      <c r="G14" s="21">
        <f t="shared" si="1"/>
        <v>0.17314985936528215</v>
      </c>
      <c r="H14" s="21">
        <f t="shared" si="1"/>
        <v>0.16982623977375039</v>
      </c>
      <c r="I14">
        <v>1</v>
      </c>
      <c r="L14" s="21"/>
    </row>
    <row r="15" spans="4:12" ht="15" x14ac:dyDescent="0.25">
      <c r="D15" s="24">
        <v>2027</v>
      </c>
      <c r="E15" s="21">
        <f>+E14</f>
        <v>0.18035709419520002</v>
      </c>
      <c r="F15" s="21">
        <f t="shared" si="0"/>
        <v>0.19079935153166774</v>
      </c>
      <c r="G15" s="21">
        <f t="shared" si="1"/>
        <v>0.17488135795893497</v>
      </c>
      <c r="H15" s="21">
        <f t="shared" si="1"/>
        <v>0.1715245021714879</v>
      </c>
      <c r="I15">
        <v>1</v>
      </c>
      <c r="L15" s="21"/>
    </row>
    <row r="16" spans="4:12" ht="15" x14ac:dyDescent="0.25">
      <c r="D16" s="24">
        <v>2028</v>
      </c>
      <c r="E16" s="21">
        <f t="shared" si="2"/>
        <v>0.18757137796300802</v>
      </c>
      <c r="F16" s="21">
        <f t="shared" si="0"/>
        <v>0.19270734504698442</v>
      </c>
      <c r="G16" s="21">
        <f t="shared" si="1"/>
        <v>0.17663017153852434</v>
      </c>
      <c r="H16" s="21">
        <f t="shared" si="1"/>
        <v>0.17323974719320279</v>
      </c>
      <c r="I16">
        <v>1</v>
      </c>
      <c r="L16" s="21"/>
    </row>
    <row r="17" spans="1:12" ht="15" x14ac:dyDescent="0.25">
      <c r="D17" s="24">
        <v>2029</v>
      </c>
      <c r="E17" s="21">
        <f>+E16</f>
        <v>0.18757137796300802</v>
      </c>
      <c r="F17" s="21">
        <f t="shared" si="0"/>
        <v>0.19463441849745428</v>
      </c>
      <c r="G17" s="21">
        <f t="shared" si="1"/>
        <v>0.17839647325390959</v>
      </c>
      <c r="H17" s="21">
        <f t="shared" si="1"/>
        <v>0.1749721446651348</v>
      </c>
      <c r="I17">
        <v>1</v>
      </c>
      <c r="L17" s="21"/>
    </row>
    <row r="18" spans="1:12" ht="15" x14ac:dyDescent="0.25">
      <c r="D18" s="24">
        <v>2030</v>
      </c>
      <c r="E18" s="21">
        <f t="shared" si="2"/>
        <v>0.19507423308152835</v>
      </c>
      <c r="F18" s="21">
        <f t="shared" si="0"/>
        <v>0.19658076268242883</v>
      </c>
      <c r="G18" s="21">
        <f t="shared" si="1"/>
        <v>0.18018043798644867</v>
      </c>
      <c r="H18" s="21">
        <f t="shared" si="1"/>
        <v>0.17672186611178614</v>
      </c>
      <c r="I18">
        <v>1</v>
      </c>
      <c r="L18" s="21"/>
    </row>
    <row r="19" spans="1:12" ht="15" x14ac:dyDescent="0.25">
      <c r="D19" s="24">
        <v>2031</v>
      </c>
      <c r="E19" s="21">
        <f>+E18</f>
        <v>0.19507423308152835</v>
      </c>
      <c r="F19" s="21">
        <f t="shared" si="0"/>
        <v>0.19854657030925313</v>
      </c>
      <c r="G19" s="21">
        <f t="shared" si="1"/>
        <v>0.18198224236631316</v>
      </c>
      <c r="H19" s="21">
        <f t="shared" si="1"/>
        <v>0.17848908477290401</v>
      </c>
      <c r="I19">
        <v>1</v>
      </c>
      <c r="L19" s="21"/>
    </row>
    <row r="20" spans="1:12" ht="15" x14ac:dyDescent="0.25">
      <c r="D20" s="24">
        <v>2032</v>
      </c>
      <c r="E20" s="21">
        <f t="shared" si="2"/>
        <v>0.20287720240478949</v>
      </c>
      <c r="F20" s="21">
        <f t="shared" si="0"/>
        <v>0.20053203601234565</v>
      </c>
      <c r="G20" s="21">
        <f t="shared" si="1"/>
        <v>0.18380206478997629</v>
      </c>
      <c r="H20" s="21">
        <f t="shared" si="1"/>
        <v>0.18027397562063305</v>
      </c>
      <c r="I20">
        <v>1</v>
      </c>
      <c r="L20" s="21"/>
    </row>
    <row r="21" spans="1:12" ht="15" x14ac:dyDescent="0.25">
      <c r="D21" s="24">
        <v>2033</v>
      </c>
      <c r="E21" s="21">
        <f>+E20</f>
        <v>0.20287720240478949</v>
      </c>
      <c r="F21" s="21">
        <f t="shared" si="0"/>
        <v>0.20253735637246911</v>
      </c>
      <c r="G21" s="21">
        <f t="shared" si="1"/>
        <v>0.18564008543787605</v>
      </c>
      <c r="H21" s="21">
        <f t="shared" si="1"/>
        <v>0.18207671537683939</v>
      </c>
      <c r="I21">
        <v>1</v>
      </c>
      <c r="L21" s="21"/>
    </row>
    <row r="22" spans="1:12" ht="15" x14ac:dyDescent="0.25">
      <c r="D22" s="24">
        <v>2034</v>
      </c>
      <c r="E22" s="21">
        <f t="shared" si="2"/>
        <v>0.21099229050098106</v>
      </c>
      <c r="F22" s="21">
        <f t="shared" si="0"/>
        <v>0.20456272993619382</v>
      </c>
      <c r="G22" s="21">
        <f t="shared" si="1"/>
        <v>0.18749648629225482</v>
      </c>
      <c r="H22" s="21">
        <f t="shared" si="1"/>
        <v>0.18389748253060778</v>
      </c>
      <c r="I22">
        <v>1</v>
      </c>
      <c r="L22" s="21"/>
    </row>
    <row r="23" spans="1:12" x14ac:dyDescent="0.3">
      <c r="D23" s="24">
        <v>2035</v>
      </c>
      <c r="E23" s="21">
        <f>+E22</f>
        <v>0.21099229050098106</v>
      </c>
      <c r="F23" s="21">
        <f t="shared" si="0"/>
        <v>0.20660835723555576</v>
      </c>
      <c r="G23" s="21">
        <f t="shared" si="1"/>
        <v>0.18937145115517737</v>
      </c>
      <c r="H23" s="21">
        <f t="shared" si="1"/>
        <v>0.18573645735591385</v>
      </c>
      <c r="I23">
        <v>1</v>
      </c>
      <c r="L23" s="21"/>
    </row>
    <row r="24" spans="1:12" x14ac:dyDescent="0.3">
      <c r="D24" s="24">
        <v>2036</v>
      </c>
      <c r="E24" s="21">
        <f t="shared" si="2"/>
        <v>0.2194319821210203</v>
      </c>
      <c r="F24" s="21">
        <f t="shared" si="0"/>
        <v>0.20867444080791131</v>
      </c>
      <c r="G24" s="21">
        <f t="shared" si="1"/>
        <v>0.19126516566672913</v>
      </c>
      <c r="H24" s="21">
        <f t="shared" si="1"/>
        <v>0.18759382192947299</v>
      </c>
      <c r="I24">
        <v>1</v>
      </c>
      <c r="L24" s="21"/>
    </row>
    <row r="25" spans="1:12" x14ac:dyDescent="0.3">
      <c r="D25" s="24">
        <v>2037</v>
      </c>
      <c r="E25" s="21">
        <f>+E24</f>
        <v>0.2194319821210203</v>
      </c>
      <c r="F25" s="21">
        <f t="shared" si="0"/>
        <v>0.21076118521599044</v>
      </c>
      <c r="G25" s="21">
        <f t="shared" si="1"/>
        <v>0.19317781732339642</v>
      </c>
      <c r="H25" s="21">
        <f t="shared" si="1"/>
        <v>0.18946976014876774</v>
      </c>
      <c r="I25">
        <v>1</v>
      </c>
      <c r="L25" s="21"/>
    </row>
    <row r="26" spans="1:12" x14ac:dyDescent="0.3">
      <c r="D26" s="24">
        <v>2038</v>
      </c>
      <c r="E26" s="21">
        <f t="shared" si="2"/>
        <v>0.22820926140586112</v>
      </c>
      <c r="F26" s="21">
        <f t="shared" si="0"/>
        <v>0.21286879706815034</v>
      </c>
      <c r="G26" s="21">
        <f t="shared" si="1"/>
        <v>0.1951095954966304</v>
      </c>
      <c r="H26" s="21">
        <f t="shared" si="1"/>
        <v>0.1913644577502554</v>
      </c>
      <c r="I26">
        <v>1</v>
      </c>
      <c r="L26" s="21"/>
    </row>
    <row r="27" spans="1:12" x14ac:dyDescent="0.3">
      <c r="D27" s="24">
        <v>2039</v>
      </c>
      <c r="E27" s="21">
        <f>+E26</f>
        <v>0.22820926140586112</v>
      </c>
      <c r="F27" s="21">
        <f t="shared" si="0"/>
        <v>0.21499748503883184</v>
      </c>
      <c r="G27" s="21">
        <f t="shared" si="1"/>
        <v>0.19706069145159671</v>
      </c>
      <c r="H27" s="21">
        <f t="shared" si="1"/>
        <v>0.19327810232775797</v>
      </c>
      <c r="I27">
        <v>1</v>
      </c>
      <c r="L27" s="21"/>
    </row>
    <row r="28" spans="1:12" x14ac:dyDescent="0.3">
      <c r="D28" s="24"/>
    </row>
    <row r="29" spans="1:12" x14ac:dyDescent="0.3">
      <c r="A29" t="s">
        <v>33</v>
      </c>
      <c r="B29" s="23">
        <v>0.06</v>
      </c>
      <c r="D29" s="24" t="s">
        <v>34</v>
      </c>
      <c r="E29" s="21">
        <f>NPV($B$29,E8:E27)/NPV($B$29,I8:I27)</f>
        <v>0.18547329507055751</v>
      </c>
      <c r="F29" s="21">
        <f>NPV($B$29,F8:F27)/NPV($B$29,I8:I27)</f>
        <v>0.19224961265954743</v>
      </c>
      <c r="G29" s="21">
        <f>NPV($B$29,G8:G27)/NPV($B$29,I8:I27)</f>
        <v>0.17621062681337638</v>
      </c>
      <c r="H29" s="21">
        <f>NPV($B$29,H8:H27)/NPV($B$29,I8:I27)</f>
        <v>0.17282825564853752</v>
      </c>
      <c r="I29" s="21"/>
      <c r="J29" s="21"/>
      <c r="K29" s="21"/>
      <c r="L29" s="2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Analysis Table</vt:lpstr>
      <vt:lpstr>Rates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Tucker</dc:creator>
  <cp:lastModifiedBy>Morris, Lisa</cp:lastModifiedBy>
  <dcterms:created xsi:type="dcterms:W3CDTF">2019-10-10T15:03:39Z</dcterms:created>
  <dcterms:modified xsi:type="dcterms:W3CDTF">2019-11-01T19:03:18Z</dcterms:modified>
</cp:coreProperties>
</file>