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01"/>
  <workbookPr defaultThemeVersion="166925"/>
  <mc:AlternateContent xmlns:mc="http://schemas.openxmlformats.org/markup-compatibility/2006">
    <mc:Choice Requires="x15">
      <x15ac:absPath xmlns:x15ac="http://schemas.microsoft.com/office/spreadsheetml/2010/11/ac" url="N:\PSB - Shared\Case Documents\19-0855-RULE NM Rulemaking\"/>
    </mc:Choice>
  </mc:AlternateContent>
  <xr:revisionPtr revIDLastSave="0" documentId="8_{2A9994F1-7B97-4899-A31D-62654D4B35B3}" xr6:coauthVersionLast="43" xr6:coauthVersionMax="43" xr10:uidLastSave="{00000000-0000-0000-0000-000000000000}"/>
  <bookViews>
    <workbookView xWindow="-120" yWindow="-120" windowWidth="20730" windowHeight="11160" xr2:uid="{16CF6885-EED3-423B-A8A3-1841AD8DA2F8}"/>
  </bookViews>
  <sheets>
    <sheet name="Comments" sheetId="1" r:id="rId1"/>
    <sheet name="Changes in Issue Code" sheetId="4" r:id="rId2"/>
    <sheet name="List of Issue Areas" sheetId="3" r:id="rId3"/>
    <sheet name="Rules Sections Referenced" sheetId="5" r:id="rId4"/>
  </sheets>
  <definedNames>
    <definedName name="_xlnm._FilterDatabase" localSheetId="0" hidden="1">Comments!$A$1:$F$732</definedName>
    <definedName name="_xlnm.Print_Area" localSheetId="1">'Changes in Issue Code'!$A$1:$C$36</definedName>
    <definedName name="_xlnm.Print_Area" localSheetId="2">Table2[#All]</definedName>
    <definedName name="_xlnm.Print_Area" localSheetId="3">Table3[#All]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11" i="5" l="1"/>
  <c r="B13" i="5"/>
  <c r="B12" i="5"/>
  <c r="B4" i="5"/>
  <c r="B10" i="5"/>
  <c r="B8" i="5"/>
  <c r="B9" i="5"/>
  <c r="B7" i="5"/>
  <c r="B3" i="5"/>
  <c r="B6" i="5"/>
  <c r="B5" i="5"/>
  <c r="B14" i="5"/>
  <c r="B2" i="5"/>
  <c r="B2" i="3"/>
  <c r="B12" i="3" l="1"/>
  <c r="B28" i="3"/>
  <c r="B43" i="3"/>
  <c r="B21" i="3"/>
  <c r="B27" i="3"/>
  <c r="B42" i="3"/>
  <c r="B13" i="3"/>
  <c r="B4" i="3"/>
  <c r="B10" i="3"/>
  <c r="B41" i="3"/>
  <c r="B40" i="3"/>
  <c r="B39" i="3"/>
  <c r="B9" i="3"/>
  <c r="B20" i="3"/>
  <c r="B38" i="3"/>
  <c r="B19" i="3"/>
  <c r="B37" i="3"/>
  <c r="B3" i="3"/>
  <c r="B7" i="3"/>
  <c r="B18" i="3"/>
  <c r="B17" i="3"/>
  <c r="B6" i="3"/>
  <c r="B11" i="3"/>
  <c r="B36" i="3"/>
  <c r="B35" i="3"/>
  <c r="B16" i="3"/>
  <c r="B34" i="3"/>
  <c r="B33" i="3"/>
  <c r="B32" i="3"/>
  <c r="B26" i="3"/>
  <c r="B31" i="3"/>
  <c r="B25" i="3"/>
  <c r="B24" i="3"/>
  <c r="B15" i="3"/>
  <c r="B23" i="3"/>
  <c r="B5" i="3"/>
  <c r="B30" i="3"/>
  <c r="B14" i="3"/>
  <c r="B22" i="3"/>
  <c r="B8" i="3"/>
  <c r="B29" i="3"/>
  <c r="E15" i="4"/>
  <c r="E2" i="4"/>
  <c r="E3" i="4"/>
  <c r="E5" i="4"/>
  <c r="E6" i="4"/>
  <c r="E7" i="4"/>
  <c r="E8" i="4"/>
  <c r="E9" i="4"/>
  <c r="E10" i="4"/>
  <c r="E11" i="4"/>
  <c r="E12" i="4"/>
  <c r="E13" i="4"/>
  <c r="E14" i="4"/>
  <c r="E16" i="4"/>
  <c r="E17" i="4"/>
  <c r="E18" i="4"/>
  <c r="E19" i="4"/>
  <c r="E20" i="4"/>
  <c r="E21" i="4"/>
  <c r="E22" i="4"/>
  <c r="E23" i="4"/>
  <c r="E24" i="4"/>
  <c r="E25" i="4"/>
  <c r="E26" i="4"/>
  <c r="E27" i="4"/>
  <c r="E28" i="4"/>
  <c r="E29" i="4"/>
  <c r="E30" i="4"/>
  <c r="E31" i="4"/>
  <c r="E32" i="4"/>
  <c r="E33" i="4"/>
  <c r="E34" i="4"/>
  <c r="E35" i="4"/>
  <c r="E36" i="4"/>
  <c r="E4" i="4"/>
</calcChain>
</file>

<file path=xl/sharedStrings.xml><?xml version="1.0" encoding="utf-8"?>
<sst xmlns="http://schemas.openxmlformats.org/spreadsheetml/2006/main" count="895" uniqueCount="313">
  <si>
    <t>Participant</t>
  </si>
  <si>
    <t>Rule Sect.</t>
    <phoneticPr fontId="0" type="noConversion"/>
  </si>
  <si>
    <t>Subsect.</t>
  </si>
  <si>
    <t>Issue</t>
    <phoneticPr fontId="0" type="noConversion"/>
  </si>
  <si>
    <t>Comment</t>
    <phoneticPr fontId="0" type="noConversion"/>
  </si>
  <si>
    <t>Vermont Agency of Natural Resources</t>
  </si>
  <si>
    <t>5.105</t>
  </si>
  <si>
    <t>registration process</t>
  </si>
  <si>
    <t>Supports the proposed revision clarifying that ANR can comment on registrations.</t>
  </si>
  <si>
    <t>Requests that for hydroelectric facilities, the registration form require applicants to list all associated FERC authorization numbers (licenses, exemptions, permits) and dates.</t>
  </si>
  <si>
    <t>5.108</t>
  </si>
  <si>
    <t>amendments to pending registrations and applications</t>
  </si>
  <si>
    <t xml:space="preserve">Supports the proposed revisions because they remove a disincentive for applicants to incorporate ANR recommendations that would currently be considered a major amendment. </t>
  </si>
  <si>
    <t>Recommends that this section clarify that parties will have 14 days to respond to a motion to amend, consistent with the VRCP.</t>
  </si>
  <si>
    <t>Notes that a motion to amend filed during the 30-day comment period may introduce confusion; ANR recommends that the rule be revised to state that if a motion to amend is filed in the 30-day comment period, it will trigger an automatic stay of the 30-day comment period until the Commission rules on the motion and establishes a new comment deadline in its ruling.</t>
  </si>
  <si>
    <t>5.109</t>
  </si>
  <si>
    <t>amendments to approved systems</t>
  </si>
  <si>
    <t>Notes that the proposed changes remove the 10-day timeframe for filing objections; ANR requests that the rule provide a 14-day period for filing comments or objections.</t>
  </si>
  <si>
    <t>Notes that by removing the major amendment distinction, there is no guarantee that interested persons that were not parties to the original proceeding will receive notice of the amendment request; this would be left to Commission discretion.</t>
  </si>
  <si>
    <t>5.110</t>
  </si>
  <si>
    <t>transfer</t>
  </si>
  <si>
    <t>Supports extending the commissioning deadline from 1 to 2 years.  This may provide CPG Holders additional time needed to comply with ANR conditions.</t>
  </si>
  <si>
    <t>(B)(3)</t>
  </si>
  <si>
    <t>transfer form</t>
  </si>
  <si>
    <t>5.103</t>
  </si>
  <si>
    <t>Definitions</t>
  </si>
  <si>
    <t>preferred sites</t>
  </si>
  <si>
    <t>Agrees with the proposed revisions to preferred site definitions (2), (4), and (5).  The revisions match recommendations made by ANR in past cases.</t>
  </si>
  <si>
    <t>Contends that the revisions to preferred site definitions (1) and (3) make them very similar, such that they could possibly be consolidated into one definition. (1) requires that all facilities be located on existing surface or structure; (3) allows non-generation facilities to be located outside existing surface or structure.  ANR recommends making (1) for rooftop structures only (may necessitate changes to 5.111(A)), and would consider excluding only RINA and necessary wildlife habitat for (3).</t>
  </si>
  <si>
    <t>Recommends in definitions (1) and (3) inserting the work "constructed" before "impervious" to distinguish from naturally impervious surfaces such as rock outcrops.</t>
  </si>
  <si>
    <t>Agrees with the proposed revisions to preferred site (6); the revisions address concerns raised by ANR in recent cases.  ANR agrees with the 3-year provision of (6) but would like to discuss possible ambiguity that remains, and suggests deleting "developed" in (6)(a).</t>
  </si>
  <si>
    <t xml:space="preserve">Supports the proposed elimination of the joint letter of support, but acknowledges concerns raised about reliance on the municipal planning process being limiting.  Would support continuing the joint letter option provided the site is reviewed for "known" or "possible constraints" per the Department's certification standards (24 VSA 4352).  </t>
  </si>
  <si>
    <t>ANR has observed that some applicants are using (7) when (4) or (6) could have been used, possibly to circumvent the requirements of (4) and (6), and recommends that this be corrected in the revisions.</t>
  </si>
  <si>
    <t>preferred sites - tree clearing</t>
  </si>
  <si>
    <t>Would support excluding from any of the preferred site categories projects that require X acres of forest clearing, or for which the proposed clearing is Y amount of the generation footprint, or a ratio of clearing to capacity.</t>
  </si>
  <si>
    <t>limits of disturbance</t>
  </si>
  <si>
    <t>Notes that the Rule's definition is not the same as DEC's definition for permitting, and recommends that "limits of disturbance" in the Rule be replaced with "project limits." Recommends a few edits to the proposed definition.</t>
  </si>
  <si>
    <t>Recommends adding a definition for "earth disturbance" that refers to ANR's stormwater permitting rule.</t>
  </si>
  <si>
    <t>5.106, 5.107</t>
  </si>
  <si>
    <t>Application Requirements</t>
  </si>
  <si>
    <t>Recommends that (a) and (d) of 5.106(D)(5) and 5.107(C)(5) be revised to require the total project limits and earth disturbance areas be included in the site plans.</t>
  </si>
  <si>
    <t>brownfields</t>
  </si>
  <si>
    <t>Agrees with the proposed revisions regarding brownfields and recommends that they be made a requirement for all preferred sites.  This would be analagous to how wetland delineations are addressed in 5.106(D)(6) and 5.107(C)(9).</t>
  </si>
  <si>
    <t>extraction sites</t>
  </si>
  <si>
    <t>Agrees with the proposed revision for extraction sites but recommends adding a requirement that applicants provide evidence that the site has been used at least 3 years prior to the application.</t>
  </si>
  <si>
    <t>preferred sites - advance notice</t>
  </si>
  <si>
    <t>Recommends that applicants be required to identify the preferred site category in the advance notice.</t>
  </si>
  <si>
    <t>5.103, 5.106, 5.107</t>
  </si>
  <si>
    <t>solar canopies</t>
  </si>
  <si>
    <t>Maintains that solar canopies have potential for adverse environmental effects related to stormwater and hazardous sites.  If the Commission implements a simplified process for canopies, recommends that it be more robust than the registration process.  Recommends requiring a site plan and elevation drawings, a letter from an engineer regarding stormwater runoff, and including questions on the registration form regarding whether the site is a hazardous site.</t>
  </si>
  <si>
    <t>5.127</t>
  </si>
  <si>
    <t>rate structure, incentives, locational pricing</t>
  </si>
  <si>
    <t>5.128</t>
  </si>
  <si>
    <t>biennial updates</t>
  </si>
  <si>
    <t>Rulemaking process</t>
  </si>
  <si>
    <t>workshops</t>
  </si>
  <si>
    <t>comment periods</t>
  </si>
  <si>
    <t>Vermont Natural Resources Board</t>
  </si>
  <si>
    <t>5.106</t>
  </si>
  <si>
    <t>(D)(9)(b)(ii)</t>
  </si>
  <si>
    <t>Act 250 permit reclamation activities</t>
  </si>
  <si>
    <t>Documentation of Act 250 reclamation activities should consist of an Act 250 District Coordinator Jurisdictional Opinion or Certificate of Compliance issued under Act 250 Rule 37.  Absent this requirement, applicants may try to satisfy this requirement through less formal means, such as emails with the District Coordinators.</t>
  </si>
  <si>
    <t>5.107</t>
  </si>
  <si>
    <t>(C)(14)(ii)</t>
  </si>
  <si>
    <t xml:space="preserve">Applicants should have to demonstrate that any other permits required for operation of the extraction site, including but not limited to Act 250 permits, were obtained and complied with.  This addresses situations where a landowner should have obtained a permit that contained reclamation conditions, but did not.  </t>
  </si>
  <si>
    <t xml:space="preserve"> 5.106</t>
  </si>
  <si>
    <t>(C)(12)</t>
  </si>
  <si>
    <t>decommissioning plan</t>
  </si>
  <si>
    <t>definitions - preferred site</t>
  </si>
  <si>
    <t>The definitions for preferred sites (1) and (2) should be revised to prevent situations where a developer constructed new impervious surface for the purpose of meeting the definition.</t>
  </si>
  <si>
    <t>The definition for preferred site (5) should be revised to specify how much of the plant must be located on the landfill cap.  "Some portion" is ill-defined.</t>
  </si>
  <si>
    <t>Application filing</t>
  </si>
  <si>
    <t>The application filing requirements should include the case number from the advance notice.</t>
  </si>
  <si>
    <t>Act 250 Consistency Documents</t>
  </si>
  <si>
    <t>The Act 250 Consistency Documents required in this section should be stand-alone documents, or they should be clearly identified in a table of contents for the application so they can be easily located for review.</t>
  </si>
  <si>
    <t>Vermonters for a Clean Environment</t>
  </si>
  <si>
    <t>Preferred sites - gravel pits</t>
  </si>
  <si>
    <t>Preferred sites - joint letter</t>
  </si>
  <si>
    <t>Supports elimination of the joint letter option (7). Acknowledges the benefits of approved town plan siting:  the process of identifying preferred sites through town energy plans encourages developers to approach towns early in the process, which should result in fewer contested cases, less expense, and quicker approvals.</t>
  </si>
  <si>
    <t xml:space="preserve">Objects to joint letter option (7) based on: (a) contention that the joint letter process may be based on personal relationships  and tax benefits; (b) once two town boards have agreed to joint support, the regional commission's approval becomes almost automatic; (c) it should be obvious that if a town is designated a preferred site that it is an endorsement of the project by the town; (d) the preferred site request may come too early in the process, before substantive project details have been developed; (e) a town board's opinion of what makes a site "preferred" may not translate into a "good" site; (f) the joint support process does not engage adjoining landowners and other interested citizens. </t>
  </si>
  <si>
    <t xml:space="preserve">Should the Commission opt to keep in the joint letter option, recommends that (a) notice to regular service list be required for any meetings at which the joint letter will be discussed; (b) a checklist or narrative identifying why the site is preferred (i.e., documenting that it meets certain standards); and (c) acknowledge that signing a joint letter constitutes an endorsement of the project. </t>
  </si>
  <si>
    <t>Preferred sites - rates</t>
  </si>
  <si>
    <t>Preferred sites get benefits from a faster approval process and the ability to construct the project without opposition; therefore added financial benefits through rates are not necessary.</t>
  </si>
  <si>
    <t>Renewables general</t>
  </si>
  <si>
    <t>Concerned that net-metering and standard offer are the only means for bringing new renewables to the market.</t>
  </si>
  <si>
    <t>Forest clearing</t>
  </si>
  <si>
    <t>Substantial portions of some towns mapped solar resource areas are forest.   Objects to preferred site designation where clear-cutting forest is required for the entire site.  Not opposed to forest clearing along edges of the project area or cutting low-value forest.</t>
  </si>
  <si>
    <t>Locational pricing</t>
  </si>
  <si>
    <t xml:space="preserve">Grid constraints are a major concern with renewable siting.  Understands that utilities are unable to tell planners and developers where new renewables would be best sited due to security concerns; if this is the case it is unfortunate.  Anything that can be done to eliminate developers proposing projects in grid-constrained areas will be helpful.  </t>
  </si>
  <si>
    <t>5.112</t>
  </si>
  <si>
    <t>Aesthetics</t>
  </si>
  <si>
    <t>Recommends that the Commission provide better guidance such as (a) what constitutes an undue adverse impact, (b) what language constitutes a clear, written community standard, (c) what examples are there of projects that offend the sensibilities of the average person, and (d) examples of determinations that a project has not taken generally available mitigating steps.</t>
  </si>
  <si>
    <t>(C)(1) and (2)</t>
  </si>
  <si>
    <t>This guidance is not that helpful.  The standard that the language must be specific to the site is an extremely high, if not impossible, standard for planners to meet.  It means looking at every possible site in town and considering the interests of the property owner.</t>
  </si>
  <si>
    <t>If the Commission has ever found a project to have undue adverse impacts, it would be helpful as an example.  If no project has ever been found to have undue adverse impacts, VCE questions whether the Commission is following the statutory requirements to assure that the aesthetics of Vermont are being protected.</t>
  </si>
  <si>
    <t>Local load</t>
  </si>
  <si>
    <t>Supports net-metered projects serving local load. Projects should be sized based on the local load being served.  Projects with no identified off-takers should not be allowed as net-metered systems.</t>
  </si>
  <si>
    <t>Workshops and Comments</t>
  </si>
  <si>
    <t xml:space="preserve">Department of Public Service </t>
  </si>
  <si>
    <t>Preferred Sites, Grid Constraints</t>
  </si>
  <si>
    <t>Projects located in constrained areas or circuits should not be given preferred site status. The Department can work with utilities and other stakeholders to develop a common framework for identifying, updating, and posting constrained areas in a manner that is clear and transparent.</t>
  </si>
  <si>
    <t>Solar Canopies</t>
  </si>
  <si>
    <t>Solar canopies should not be reviewed as if they were rooftop projects of the same size. They are more vulnerable to unauthorized access. Accordingly, requirements for, and assessments of, minimum height, scrim, or other barriers for energized equipment should not be waived in streamlining canopy installations. They may also have greater aesthetic impacts, and may warrant broader notice requirements (e.g., the municipality, RPC, adjoining property owners, and possibly additional state agencies, including ANR and the DHP).</t>
  </si>
  <si>
    <t>(7)</t>
  </si>
  <si>
    <t>Joint Letter of Support</t>
  </si>
  <si>
    <t>Recommends retaining the option of a joint letter of support. Suggests requiring that locations identified in joint letters be areas identified as suitable in regional plans, to address concerns that this particular category of preferred site might not reflect environmental concerns. May also be beneficial to clarify that the letter is in support of the site, not necessarily the project, and that the town and RPC preserve the right to comment on the specifics of a project.</t>
  </si>
  <si>
    <t>(D)</t>
  </si>
  <si>
    <t>Interconnection</t>
  </si>
  <si>
    <t>Add language stating that an applicant, DPS, or an affected utility must file a dispute request within a time certain after receiving notice of a utility decision regarding interconnection. Failure to file a dispute request will be interpreted as agreement with any and all documented interconnection requirements.                                                                                                          Could require all projects at, or above, 150 kW (for both 5.105 and 5.107) to file the results of the Rule 5.500 interconnection process to identify and address interconnection disputes. Another option could be to amend the various registration and application categories to be more sensitive to potential system stability and reliability impacts. For example, a category could be added for larger roof mounted systems that allows sufficient time for an adequate 5.500 review before a CPG is deemed approved.</t>
  </si>
  <si>
    <t>(H)</t>
  </si>
  <si>
    <t>Add language stating that an applicant, DPS, or an affected utility must file a dispute request within a time certain after receiving notice of a utility decision regarding interconnection. Failure to file a dispute request will be interpreted as agreement with any and all documented interconnection requirements.                                        To ensure timely and adequate interconnection review may be appropriate for the process to begin in the prefiling period.</t>
  </si>
  <si>
    <t>(C)(10)</t>
  </si>
  <si>
    <t>Add language stating that an applicant, DPS, or an affected utility must file a dispute request within a time certain after receiving notice of a utility decision regarding interconnection. Failure to file a dispute request will be interpreted as agreement with any and all documented interconnection requirements.                                        To ensure timely and adequate interconnection review may be appropriate for the process to begin in the prefiling period.                                                                   Could require all projects at, or above, 150 kW (for both 5.105 and 5.107) to file the results of the Rule 5.500 interconnection process to identify and address interconnection disputes. Another option could be to amend the various registration and application categories to be more sensitive to potential system stability and reliability impacts. For example, a category could be added for larger roof mounted systems that allows sufficient time for an adequate 5.500 review before a CPG is deemed approved.</t>
  </si>
  <si>
    <t>Amendments</t>
  </si>
  <si>
    <t>Supports the concept of a clarified and streamlined approach to amendments and encourages the Commission to consider formally adopting – and potentially expanding – the category of “De Minimis Change.” Also recommends the language provide applicants some indication of when and how the Commission will exercise its discretion in affording review of potentially significant impacts under 30 V.S.A. § 248(b).</t>
  </si>
  <si>
    <t>(C)</t>
  </si>
  <si>
    <t>Amendment,Effect on Rates</t>
  </si>
  <si>
    <t>Impose a limit on the size of project or scale of expansion entitled to “original” rate treatment. While a residential, 5 kW system doubling in size and receiving an extra cent or two for excess production may not be a substantial impact in overall compensation, the same cannot reasonably be said for a 150 kW system tripling in size to 450 kW.</t>
  </si>
  <si>
    <t>Supports the concept of a clarified and streamlined approach to amendments and encourages the Commission to consider formally adopting – and potentially expanding – the category of “De Minimis Change.”  Also recommends the language provide applicants some indication of when and how the Commission will exercise its discretion in affording review of potentially significant impacts under 30 V.S.A. § 248(b).</t>
  </si>
  <si>
    <t>Rate Structure</t>
  </si>
  <si>
    <t>Supports moving toward a rate structure based on a more complete set of values such as those related to the system and its attributes (including time, location, and the environment). Recommends that the more involved discussion of how best to reflect system value in net-metering rate design be included as part of this rulemaking effort, but possibly through a separate track that permits more time and engagement around the establishment of a framework with a greater basis in system value.</t>
  </si>
  <si>
    <t>Rates, Beneficial Electriciation</t>
  </si>
  <si>
    <t>Does not support linking net-metering rates to beneficial electrification measures. Attempting to achieve too many objectives through one policy tool not only complicates rule development but also ultimately complicates efforts to unwind and reform rule changes that are needed in the future.</t>
  </si>
  <si>
    <t>Rates, Preferred Sites</t>
  </si>
  <si>
    <t>While it may be outside the scope of this rulemaking, the Commission should consider removing the preferred site concept from the rate structure entirely (because a project's location on a preferred site does not affect the value it provides to the electric system or ratepayers), or at least balance it, and instead provide incentives for resources on preferred sites through the permitting process or otherwise considering them in the context of grid constraints.</t>
  </si>
  <si>
    <t>Biennial Review</t>
  </si>
  <si>
    <t>Requests that the PUC modify Section 5.128(D) so that, rather than specifying the information required of utilities by February 1 of each even-numbered year, the PUC instead reference a template that contains a broader set of required information (fields), in standardized form, that can be modified if needed. Recommends that the information be submitted annually, so stakeholders have a common and useful reference source for understanding the pace of deployment on a more frequent basis.</t>
  </si>
  <si>
    <t>Participation in ISO-NE Wholesale Markets</t>
  </si>
  <si>
    <t>There are hydro resources that are receiving both net-metering rates and payments from the ISO-NE Forward Capacity Market. The rule should include prospective language that any resource entering the net-metering program cannot also participate in any wholesale electric market conducted by ISO-NE or its successor. The rule should also make clear that any resource that is already in the net-metering program must terminate its capacity supply obligation within a certain time period.</t>
  </si>
  <si>
    <t>Energy Storage</t>
  </si>
  <si>
    <t>The rulemaking should explore energy storage in the context of net metering, including eligible storage size, requiring that the storage system be charged only from the solar net-metering facility, and restricting the ability of the storage component to export to the grid.</t>
  </si>
  <si>
    <t>Procedural Improvements</t>
  </si>
  <si>
    <t>Would like to explore parts of the rules that are frequently problematic or confusing from an administrative or procedural aspect, including CPG extension requests; post-CPG disputes; enforcing the net-metering size limit; the construction and interpretation of definitions, such as non-bypassable charges; changing preferred site designations to other types; and non-physical changes.</t>
  </si>
  <si>
    <t>Process and Scheduling</t>
  </si>
  <si>
    <t>3 - 5 workshops, each followed by a round of comments, and then 2 final rounds of comments.  Workshop topics: preferred sites; registration process; interconnection/relationship between Rules 5.100 and 5.500; rate structure and mechanisms; and procedure, rule clarifications, and final recommendations.</t>
  </si>
  <si>
    <t>All Earth Renewables</t>
  </si>
  <si>
    <t>Sees no basis for this change.  Suggests a workshop on this issue.</t>
  </si>
  <si>
    <t>Assertions of constraint should not impact preferred site designations. There are no clear criteria for determining what constitutes such a constraint; assertions that constraints exist may be contested, and may be based on physical factors or economic ones. Assertions of constraint may be disputed on engineering and/or regulatory levels, and constraints may or may not be related to the existence of proposed renewable energy projects or be reasons to delay or prevent their development.</t>
  </si>
  <si>
    <t>(E)</t>
  </si>
  <si>
    <t>CPG Issuance Timeframe</t>
  </si>
  <si>
    <t>Extending the timeframe for the review of registrations from 10 to 30 days is unnecessary and inappropriate. A tripling of the time it takes for a CPG to be deemed issued may deprive the system owner of the benefit of the best solar months, result in a loss of tax benefits, and/or push installation into the following year if registration occurs during the winter months. If anything, registration for small systems should be instantaneous or at least shorter that the current period.</t>
  </si>
  <si>
    <t>Supports maintaining distinction between minor and major amendments. Recommends providing better definitions of minor and major amendmets. Suggests a workshop on this issue.</t>
  </si>
  <si>
    <t>Time to Construct Projects</t>
  </si>
  <si>
    <t>Believes time to construct should be left as one year or, as an alternative, the time should be extended to not more than 18 months.</t>
  </si>
  <si>
    <t>It is essential that any changes not apply retroactively in ways that would impair rights of existing net metering customers under the Contracts Clause of the Constitution. The current practice of linking net metering rates to retail electric rates should not be abandoned in favor of an avoided cost or other concept that would in all likelihood be more complex, more disputed, and would make net metering implementation more difficult by removing the intuitive link between net metering and utility rates that facilitates customer comprehension. The use of locational pricing would not be beneficial.</t>
  </si>
  <si>
    <t>Have a second round of comments reflecting parties’ consideration of the first round, followed by at least 2 workshops and issuance of a revised draft by the Commission.  Workshop topics: joint letter, amendments, and interconnection/Rule 5.100 and 5.500.</t>
  </si>
  <si>
    <t>Solaflect</t>
  </si>
  <si>
    <t xml:space="preserve">Expand Category IV </t>
  </si>
  <si>
    <t>Category IV should be expanded to less than or equal to 500 kW.</t>
  </si>
  <si>
    <t>(2)</t>
  </si>
  <si>
    <t>Preferred Sites, Parking Lots</t>
  </si>
  <si>
    <t>Some of the largest parking lots in Vermont are at ski areas, and would not be considered “impervious”. Should expand the definition to include parking lots at ski areas, fairgrounds, etc.</t>
  </si>
  <si>
    <t>(6)</t>
  </si>
  <si>
    <t>Preferred Sites, Extraction Sites</t>
  </si>
  <si>
    <t>Solar in a “pit” inherently does not make sense. There are many old “pits” in Vermont that could be regraded and/or reclaimed, which inevitably expands the “disturbed” portion of the site to reduce the steep banks inherent in pits. Solar should be allowed in an expanded area around such a reclaimed pit.</t>
  </si>
  <si>
    <t>Retain the joint letter of support option.</t>
  </si>
  <si>
    <t>(A)</t>
  </si>
  <si>
    <t>System Size</t>
  </si>
  <si>
    <t>A 15 kW limit on residential systems is too small, especially in the context of beneficial electrification. The size limit should be increased to 50 kW for residential and small commercial systems to enable instantaneous permitting. Category I Net-Metering Systems should be redefined as up to 50 kW. Section 5.106 should be deleted.</t>
  </si>
  <si>
    <t>Do not lengthen the 10 business day “deemed approved” permit process. The model from the Solar Energy Industries Association is an “instantaneous permitting regime for home and small-commercial solar and battery storage systems installed by certified installers and contractors.” This change may cost solar installers business because they get year-end requests in November to install solar before the end of the tax year and a 30-day notice period would mean those systems could not be installed in time.</t>
  </si>
  <si>
    <t>Agree with combining major and minor amendments.       De Minimus changes to a CPG should not require an amendment. These include brands, model numbers,
and module power ratings of 2% or less (maximum production is controlled by the inverter, not the
modules).</t>
  </si>
  <si>
    <t>Agree with the 2-year installation period.</t>
  </si>
  <si>
    <t>Should guarantee the right of Vermonters to have solar on their property and to connect to the grid without any cost. Interconnection should be guaranteed without cost for residential and small business customers, and for group net metering. Interconnection fees for larger systems should be reduced as far as feasible.</t>
  </si>
  <si>
    <t>John Langhus/Wisdom and Power, LLC</t>
  </si>
  <si>
    <t>Opposes the elimination of the joint letter of support. Enhanced energy plans are complicated, and take a long period of time for some municipalities to prepare and adopt. Most municipalities have not yet adopted them. Of the plans that are adopted, many do not name specific preferred sites, in some cases in reliance on the ability to seek such designations in the joint letter. Impossible for an enhanced energy plan to foresee all good solar project sites. Once adopted, enhanced energy plans will be cumbersome to change, especially if incorporated into Town Plans. The preferred site letter provides a complementary process to allow flexibility in considering new facts and new sites that may not have been considered previously. Additionally, preferred site letters encourage coordination between municipalities, RPCs, solar developers, and landowners early in the process.</t>
  </si>
  <si>
    <t>REV</t>
  </si>
  <si>
    <t>Patrick Corcoran</t>
  </si>
  <si>
    <t>Would like to see the 15kW registration limit raised to account for residential beneficial electrication.  At the least, would like the limit raised to 15.2kW AC, which would allow installers to use two 7,600 watt inverters (which is a very common size).</t>
  </si>
  <si>
    <t>Jock Gill</t>
  </si>
  <si>
    <t>(9)</t>
  </si>
  <si>
    <t>Preferred Sites, 50% Allocation</t>
  </si>
  <si>
    <t>Current “preferred siting” limits make it very hard for a town to generate its own electricity for its citizens.  The 50% on site use rule is a killer.</t>
  </si>
  <si>
    <t>Preferred Sites, Agricultural Lands</t>
  </si>
  <si>
    <t>Must find uses for open fields with no or minimal agricultural use that will keep these fields open and economically productive. Open land that is cash flow negative is apt to quickly revert to forests. If we want to stimulate community owned power systems, we have to make sure that if community PV is installed on land formerly used for agriculture that there is an incentive at least equivalent to Current Use as Ag land benefits.</t>
  </si>
  <si>
    <t>Must make it legal for at least town energy plants to sell power across property lines. We need real time buy and sell options for ALL power producers, including home owners.</t>
  </si>
  <si>
    <t>VLS Energy Clinic</t>
  </si>
  <si>
    <t>See no good reason to change or limit the letter of support option.  Doing so limits a municipality's ability to promote needed renewable energy advancement and community organizations' ability to promote sustainably developed local solar. Additionally, there are many farms with vast acreage that is not likely to be designated as a preferred site, but where modest community solar could be sited with local support.</t>
  </si>
  <si>
    <t>GMP</t>
  </si>
  <si>
    <t>Foresee no concern with preferred sites within a constrained area, in that all projects undergo a review process and would be subject to the same interconnection criteria.</t>
  </si>
  <si>
    <t>Preferred Sites, Tree Clearing</t>
  </si>
  <si>
    <t>Agree that a review of the impacts that tree clearing might have in the context of a preferred site designation would be of value.</t>
  </si>
  <si>
    <t>Would like further exploration of the implications to workload and the interconnection queue, that might result from requiring a 5.500 interconnection application for all ground mounted projects over 50 kW.</t>
  </si>
  <si>
    <t xml:space="preserve">Transfer of CPGs for &lt;15kW </t>
  </si>
  <si>
    <t>Propose notice of the transfer is provided to both the utility and the Commission, so there is one system of record to consult for ownership history of a project.</t>
  </si>
  <si>
    <t>Existing Net-Metering Sites</t>
  </si>
  <si>
    <t>Suggest adding a provision addressing existing net-metering sites and the applicable rates and incentives for replacement systems installed on an existing site.</t>
  </si>
  <si>
    <t>Series of workshops followed by multiple comment filings, such as: round of general comments; workshop discussion on parties' comments; 2nd round of comments including redline/strikeout of the current rule; 2nd workshop to discuss stakeholders redlines and understand/reconcile differences; 3rd round of comments, including redline/strikeout of the current rule; 2nd Commission draft of Rule; and 4th round of comments.</t>
  </si>
  <si>
    <t>BED/VPPSA</t>
  </si>
  <si>
    <t>Because grid conditions are changing quickly due to increased penetration of distributed generation, it may be difficult to define specific areas of the grid to be designated as constrained. To the extent the PUC does not want to extend the CPG process, an adjustor to reflect grid condition could be applied, particularly for commercial-scale projects over 15 kW.</t>
  </si>
  <si>
    <t xml:space="preserve">Extending the amount of time that a utility has to raise interconnection concerns to 30 days for projects greater than 15kW will provide utilities with the opportunity to better evaluate project impacts. </t>
  </si>
  <si>
    <t xml:space="preserve">Rate Structure </t>
  </si>
  <si>
    <t>PUC may consider adjusting compensation rates, particularly for larger projects that export significant amounts of electricity onto the grid; setting appropriate limits on the size of projects that are permitted to receive net metering treatment (the PUC should not expand the size of projects eligible for net metering); and limiting the amount of net metering for which a customer may receive credit.                                                           Urge the PUC to avoid any changes that would further complicate net-metering billing, such as the imposition of variable locational pricing or time-varying compensation. Should the PUC entertain proposals to implement more dynamic compensation structures, it should require a complete analysis of the costs and benefits of such proposals, including who would receive the potential benefits and who would incur the potential costs.</t>
  </si>
  <si>
    <t>Don't see an immediate rationale for linking net metering to electrification other than to note that customers should be encouraged to size generation with future needs in mind (and electrification would be a potential solution to recovering expiring credits). Low and stable electric rates are the best mechanism for encouraging increased electrification.</t>
  </si>
  <si>
    <t xml:space="preserve">Request for Additional Clarification, Group Net-Metering Systems </t>
  </si>
  <si>
    <t>The definition of group net-metering system is “a net metering system serving more than one customer, or a single customer with multiple electric meters.” In this context it is not clear if a production meter can be used to meet the test of “multiple electric meters” for a group system.                                                                    Request that the PUC clarify whether or not for group net metering systems with more than one generator, the current rule concerning non-bypassable charges should be applied, irrespective of the vintage of the CPG of each generator within the group net metering system. Having group net metering customers with multiple arrays of different vintages creates billing problems for utilities. For instance, when multiple generators are assigned to one group, it is unclear whether the EEC should be assessed to all customers even though one of the generators falls under the previous net metering rule that allowed the EEC to be offset with net metering credits.</t>
  </si>
  <si>
    <t>3 workshops and 3 rounds of written comments.  Workshop topics: Commission's proposed revisions to the rule, treatment of grid constrained areas, and net-metering rates</t>
  </si>
  <si>
    <t>VEC</t>
  </si>
  <si>
    <t>Should remove "preferred site" status for projects located in transmission-constrained areas like the SHEI.</t>
  </si>
  <si>
    <t>5.104</t>
  </si>
  <si>
    <t>Eliminate Category III Net-Metering Systems</t>
  </si>
  <si>
    <t>Should eliminate Category III net-metering systems (150-500 kW) because they are no longer needed, are not cost effective, and fail to meet key criteria of Section 248. VEC already has a commitment to take Tier II resources in
excess of its Tier II requirements in every year for the next 20 years, and even if VEC were to need additional Tier II resources, there are lower cost options. When utilities are required to pay a subsidized rate for large net-metering projects, this subsidy increases rates at a time when affordability of electricity is becoming ever more important (for beneficial electriciation, etc.). It is time to return net-metering to its roots as a load reducing mechanism available for individual and small businesses to locate at or near their property. A large net-metering project located far away from the groups who “consume” its output is no different from a merchant renewable project – except it costs ratepayers more.</t>
  </si>
  <si>
    <t>The requirement to file a Rule 5.500 interconnection application proposed in section 5.107(C)(10) should apply to all projects greater than 150 kW, including roof-mounted solar systems and hydro-electric systems. Utilities should be given discretion as to whether they will require an interconnection study for projects sized between 50 kW and 150 kW. The true driver of interconnection issues is project size, and any project larger than 150 kW needs to be reviewed under Rule 5.500 to ensure that appropriate analysis is done to identify necessary system upgrades. The 30-day process under section 5.105 (which includes projects up to 500 kW) is not sufficient to review the interconnection of larger projects.</t>
  </si>
  <si>
    <t xml:space="preserve">Amendment, Effect on Rates </t>
  </si>
  <si>
    <t>Agrees that the rate applicable to an amended net-metering application or registration should be the rate in place when the initial complete application or registration was filed and not on the date of the amendment. It would be administratively unworkable if the same net-metering system were compensated based on two different rates. By the same logic, the ten-year period during which the system receives a preferential rate should begin when the original project was commissioned and should not be reset by amending the system’s CPG.</t>
  </si>
  <si>
    <t>Believes that the subsidized rates for projects above 150 kW are not sustainable or justified based on current market rates for non-net-metering solar. Removing such large projects from the net-metering program altogether would ensure that they are developed only when they are competitive. Alternatively, the Commission should revise the rates paid for larger projects to be based on the true value that such output provides to the utility.</t>
  </si>
  <si>
    <t>Does not support linking net-metering rates with requirements for beneficial electrification. Net-metering and Tier III are separate programs, and customers should have a choice as to whether they can participate in one without being compelled to participate in the other. Moreover, VEC’s most popular Tier III incentive has been for cold-climate heat pumps, which contribute the highest usage in the winter when there is little to no solar generation.</t>
  </si>
  <si>
    <t>5.129</t>
  </si>
  <si>
    <t>Multiple Systems in One Net-Metering Group</t>
  </si>
  <si>
    <t>Recommends removing 5.129(E) which allows a single group to include more than one net-metering system. This type of arrangement is administratively difficult to bill, as we need to aggregate the output and then distribute the credit among group members. For VEC, this is a manual process that cannot be automated. If this provision remains, it should still be subject to Commission approval, which would allow utilities to comment in cases where this could be particularly burdensome to administer.</t>
  </si>
  <si>
    <t>WEC</t>
  </si>
  <si>
    <t>Seeks to add language that disallows preferred site status for systems located in grid constrained areas. WEC has lost over $420,000 to date due to depressed wholesale power prices in the SHEI. Locating more net metered systems will only work to increase these financial losses and further increase the need to raise rates to WEC members.</t>
  </si>
  <si>
    <t>Urges the Commission to lower the rates paid in the net-metering program. WEC loses 12 cents for every kWh generated from systems in the net-metering program. With 3,573 kW installed in its service territory, this equates to increased expenses of $488,271 assuming a 13% capacity factor. This is equivalent to a 3.49% increase to rates. WEC is concerned about the added rate pressure and impacts to low income consumers and those struggling to pay their bills. WEC serves a very rural and less wealthy populace than other utilities in Vermont and is concerned about cost shifting to low income consumers.</t>
  </si>
  <si>
    <t>Springfield Energy Committee</t>
  </si>
  <si>
    <t>The Springfield Energy Committee worked with the Southern Windsor County RPC to write an Enhanced Energy Plan. Listed where project shall not be sited, where projects could be sited with mitigation, and sites that are ideal. Then developed policy/guidelines for the remaining land to be considered for renewable energy sites. There's no way to specifically identify all sites that are preferred. The joint letter option allows for all potential sites to be considered and for stakeholders to work collaboratively at an early stage of development.</t>
  </si>
  <si>
    <t>Sharon Energy Committee</t>
  </si>
  <si>
    <t>Appalled to learn the PUC removed the joint letter of support option. Only 24 of 255 municipalities (less than 10%) have Enhanced Energy Plans. Sharon is working on its plan, but not done. It seem punitive to not allow towns to designate preferred sites, particularly if the site's development is supported by documented planning goals. Also, need flexibility to designate preferred sites between town plan revisions.</t>
  </si>
  <si>
    <t>Believe strategies for storage or reclamation of renewably produced energy should be incentivized in order to provide added reliability and resilience of local energy infrastructure.</t>
  </si>
  <si>
    <t xml:space="preserve">Northwest RPC </t>
  </si>
  <si>
    <t>(1)</t>
  </si>
  <si>
    <t>Preferred Sites, Impervious Surfaces</t>
  </si>
  <si>
    <t>Questions whether it makes sense to incentivize the creation of new impervious surface for solar development, especially in areas with stormwater impairments.</t>
  </si>
  <si>
    <t>Concerned about wording of joint letter of support provision in existing rule, but rather than eliminating the section, suggests changes. A "support letter" may connote a subjective value judgment rather than an objective assessment of consistency with plan policy. Also, the existing language provides no guidance or standards for a municipal or regional planning commission to write this letter and therefore is unpredictable for applicants. Suggests: "a determination from the legislative body and municipal and regional planning commissions that the site in question is a preferred site for solar energy development based on the policies in their respective plans." Important to also include langauge that a determination does not mean the project is in conformance with the regional and/or municipal plan and that additional comments may be submitted by the RPC/municipality later.</t>
  </si>
  <si>
    <t>Supports a simplified process for canopies over existing parking lots, so long as parking remains the primary use of the site. Additionally, the PUC should recognize and support municipal rules regulating structures (size, height, placement) to ensure orderly development.</t>
  </si>
  <si>
    <t>Believes further discussion is needed prior to determining whether preferred site status is appropriate for grid constrained areas. Should examine whether locational pricing or a requirement to reduce fossil fuel consumption should be necessary for a project to obtain preferred site status.</t>
  </si>
  <si>
    <t>(C)(8)</t>
  </si>
  <si>
    <t>Town and Regional Plans</t>
  </si>
  <si>
    <t>Suggests moving the requirement that applicants provide copies of the relevant sections of town and regional plans to the 45-day notice period to aid municipalities and RPCs in making well-informed decisions on preferred site requests.</t>
  </si>
  <si>
    <t>45-Day Advance Notice</t>
  </si>
  <si>
    <t>Requests that the Commission assess the impact/purpose of the 45-day notice period. With the addition of the joint letter option, the 45-day notice period has evolved from a time of just asking questions to a time of making important decisions. Is the intent of the 45-day notice period still being met? Is it still working?</t>
  </si>
  <si>
    <t xml:space="preserve">Town of Hartford </t>
  </si>
  <si>
    <t>In 2017 Hartford began working on is Enhanced Energy Plan, which is now being reviewed by the Selectboard. Hartford was intentially restrictive in designating preferred sites, however, other sites will likely be identified that do not meet one of Hartford's seven preferred locations, yet align with the Town's overall renewable energy development strategy. The joint letter is needed to complement Hartford's Town Plan.</t>
  </si>
  <si>
    <t>Southern Windsor County RPC</t>
  </si>
  <si>
    <t>Opposes eliminating the joint letter of support. Most of the enhanced energy plans in the region do not identify specific sites and are not currently ready to replace the function of the preferred site letter. Enhanced energy plans are complicated, take a long time for municipalities to prepare and adopt, and many municipalities have not or will not adopt such plans. It would be impossible for the plans to foresee all good solar sites. The letters encourage early coordination between municipalities, RPCs, solar developers, and land owners.</t>
  </si>
  <si>
    <t>VAPDA</t>
  </si>
  <si>
    <t>Consider replacing the joint letter of support requirement with letters from the legislative body and municipal and regional planning commissions that the site in question is potentially preferred based upon the policies in the respective plans. The PUC recognizes that such letters in no way constitute confirmation of project conformance with the respective plans, that conformance cannot be determined until a complete petition has been filed with the PUC, and that letters of site preference in no way limit further engagement of municipalities and RPCs in the petition review process going forward. Request that the rule instruct petitioners to provide a minimum level of information to municipalities and the RPCs in order to make a determination of whether a location is a preferred site. This should include at a minimum a site plan with the area of disturbance shown and maps depicting current site conditions using the ANR Atlas and applicant knowledge. Alternatively, the rule could state that the preferred site determination will be made after submittal of the 45-day notice.</t>
  </si>
  <si>
    <t>TRORC</t>
  </si>
  <si>
    <t>Opposes the elimination of the joint letter of support. It is impossible to identify every parcel that may be ideal for renewable energy development, and the town plan adoption process can take up to 8 years. Since January 2017, 10 applicants have requested and received TRORC's signature on joint letters of support. Suggested langauge: "a written determination from the legislative body and municipal and regional planning commissions that the site in question is a preferred site for net-metering system development based on the policies in their respective plans. The municipality and RPC reserve the right to further review and comment as the project moves through the petition process and more details become available."</t>
  </si>
  <si>
    <t>Supports a simplified process for parking lot canopies.</t>
  </si>
  <si>
    <t>Supports the elimination of the distinction between minor and major amendments.</t>
  </si>
  <si>
    <t>Chittenden County RPC</t>
  </si>
  <si>
    <t>Strongly opposes eliminating the joint letter of support. Imperative to allow municipalities and regions to designate preferred sites without amending the municipal plan. Instead of eliminating this option, it should be replaced with language allowing municipalities and RPCs to define a preferred site based on the policies in their respective plans, and to clarify that the specifics of a project will be subject to additional review when more details are provided in a site plan.</t>
  </si>
  <si>
    <t>Supports a registration process for solar canopies over parking lots. To ensure that this registration process mirrors the process for solar on existing structures, CCRPC encourages the Commission to consider whether it would be
appropriate to waive the setback requirements for solar canopies. Many existing parking lots are located within the setbacks required by Section 5.113 of the Net Metering Rules.</t>
  </si>
  <si>
    <t>Cap on Net-Metering</t>
  </si>
  <si>
    <t>Encourage investigating whether the 500 kW limit on individual and group net-metering systems (subsections (D) and (E)) should be riased or eliminated for large electricity users (e.g. school districts, municipalities, and state agencies).</t>
  </si>
  <si>
    <t>Maintain this provision.  REV argues that it is unreasonable to expect a municipality to catalogue each and every parcel that may be suitable for net-metering development.  Plans were drafted assuming this option was available.  Eliminating this provision would cause inequity for the towns that do not have enhanced energy plans.  Change standard to "suitable for development."</t>
  </si>
  <si>
    <t>Resource Extraction Sites</t>
  </si>
  <si>
    <t xml:space="preserve">Remove the timing standards for the eligibility of extraction sites because they are too restrictive.  Abandoned sites are not eligible.  </t>
  </si>
  <si>
    <t xml:space="preserve">Do not add documentation requirements for reclamation at resource extraction sites. </t>
  </si>
  <si>
    <t>Registrations</t>
  </si>
  <si>
    <t>Retain a 14 day review period for small NMRs.</t>
  </si>
  <si>
    <t>Remove interconnections issues as a reason that a CPG would not be deemed issued.</t>
  </si>
  <si>
    <t xml:space="preserve">Maintain minor amendment process.  </t>
  </si>
  <si>
    <t>Storage</t>
  </si>
  <si>
    <t>Rule should incorporate an adder for net-metering systems paired with storage.  Adder could reflect the value of benefits of storage.</t>
  </si>
  <si>
    <t>Residential Community Solar</t>
  </si>
  <si>
    <t>Add a new type of preferred site for residential and "other" community solar projects.</t>
  </si>
  <si>
    <t>Energy Efficiency Charge</t>
  </si>
  <si>
    <t xml:space="preserve">The EEC should be calculated based on net-consumption and not on gross consumption.  </t>
  </si>
  <si>
    <t>Rates</t>
  </si>
  <si>
    <t>Maintain a retail rate based program because it is simple and stable.</t>
  </si>
  <si>
    <t>Locational Pricing</t>
  </si>
  <si>
    <t xml:space="preserve">Do not incorporate locational pricing into net-metering program.  REV contends that LMP is a wholesale market pricing maechanism and should not be used for retail rates.  Utilities should allow customers to support grid function through BYOD tariffs and and third-party aggregators.  </t>
  </si>
  <si>
    <t>Grid Constraints</t>
  </si>
  <si>
    <t>Rule should not prohibit net-metering based on grid constraints because customers have no controll over this issue.  The Commission should be proactive and modernize the grid to sustain the net-metering program.</t>
  </si>
  <si>
    <t>Parking Lot Canopies</t>
  </si>
  <si>
    <t>Low volume of applications suggest that permitting process is too burdensome.  REV suggests that parking lot canopies use the registration form, coupled with a 45 day notice period to allow local input on aesthetics.</t>
  </si>
  <si>
    <t>Forest Clearing</t>
  </si>
  <si>
    <t>Imposing blanket clearing limitations would limit the number of sites available for net-metering.  Vermont law allows clear cuts of up to 40 acres with only a notice requirement.  Vermonters burn significant amounts of firewood, resulting in significant clearing.</t>
  </si>
  <si>
    <t>Transfers</t>
  </si>
  <si>
    <t>Group Net-Metering Systems</t>
  </si>
  <si>
    <t>Preferred Sites</t>
  </si>
  <si>
    <t>Extraction Sites</t>
  </si>
  <si>
    <t>Local Load</t>
  </si>
  <si>
    <t>Preferred Sites, Advance Notice</t>
  </si>
  <si>
    <t>Preferred Sites, Joint Letter of Support</t>
  </si>
  <si>
    <t>Advance Notice</t>
  </si>
  <si>
    <t>Amendments, Rates</t>
  </si>
  <si>
    <t>Preferred Sites, Brownfields</t>
  </si>
  <si>
    <t>Decommissioning</t>
  </si>
  <si>
    <t>Tree Clearing</t>
  </si>
  <si>
    <t>Limits of Disturbance</t>
  </si>
  <si>
    <t>Rates, Locational Pricing</t>
  </si>
  <si>
    <t>Renewables</t>
  </si>
  <si>
    <t>Act 250</t>
  </si>
  <si>
    <t>Application Filing</t>
  </si>
  <si>
    <t>Brownfields</t>
  </si>
  <si>
    <t>Gravel Pits</t>
  </si>
  <si>
    <t>50% Allocation</t>
  </si>
  <si>
    <t>Agricultural Lands</t>
  </si>
  <si>
    <t>Impervious Surfaces</t>
  </si>
  <si>
    <t>Parking Lots</t>
  </si>
  <si>
    <t>Beneficial Electriciation</t>
  </si>
  <si>
    <t>Issue (Old)</t>
  </si>
  <si>
    <t>Issue (Streamlined)</t>
  </si>
  <si>
    <t>Preferred Sites, Rates</t>
  </si>
  <si>
    <t>Issue (Revised)</t>
  </si>
  <si>
    <t>Preferred Sites, Parking Lot Canopies,
Brownfields, Landfills</t>
  </si>
  <si>
    <t>Recommends that the transfer form be revised to require CPG Holders to certify that they have read the application (and supporting materials) and the Commission's order and CPG.  Otherwise, the new CPG Holder may not be aware of plans and evidence that are requirements of the approval, increasing the potential for non-compliance.</t>
  </si>
  <si>
    <t>Grid Constraints, Locational Pricing</t>
  </si>
  <si>
    <t>Landfills</t>
  </si>
  <si>
    <t>Registrations, Interconnection</t>
  </si>
  <si>
    <t>Issue Area</t>
  </si>
  <si>
    <t># of Mentions</t>
  </si>
  <si>
    <r>
      <t xml:space="preserve">Is keenly interested in forest fragmentation and its effects on biological diversity and the social and ecological services forests provide.  Has observed an increase in projects with clearing, including excessive clearing for shade management at sites with poor solar exposure.  Contends that this is an ineffecient use of natural resources, and questions whether such sites should be given preferred status.  Recommends </t>
    </r>
    <r>
      <rPr>
        <sz val="11"/>
        <color rgb="FFFF0000"/>
        <rFont val="Calibri"/>
        <family val="2"/>
        <scheme val="minor"/>
      </rPr>
      <t xml:space="preserve">workshop </t>
    </r>
    <r>
      <rPr>
        <sz val="11"/>
        <color theme="1"/>
        <rFont val="Calibri"/>
        <family val="2"/>
        <scheme val="minor"/>
      </rPr>
      <t>discussion on this topic.</t>
    </r>
  </si>
  <si>
    <r>
      <t xml:space="preserve">Has no specific comments but looks forward to participating in </t>
    </r>
    <r>
      <rPr>
        <sz val="11"/>
        <color rgb="FFFF0000"/>
        <rFont val="Calibri"/>
        <family val="2"/>
        <scheme val="minor"/>
      </rPr>
      <t>workshop</t>
    </r>
    <r>
      <rPr>
        <sz val="11"/>
        <rFont val="Calibri"/>
        <family val="2"/>
        <scheme val="minor"/>
      </rPr>
      <t xml:space="preserve"> discussion of these topics.</t>
    </r>
  </si>
  <si>
    <r>
      <t xml:space="preserve">Recommends that the Commission consider developing a process to track the number of systems that apply and are permitted each year, preferred site status, capacity, and REC disposition; this would assist greatly with implementing 5.128.  This may require revisions to 5.128, such as making 5.128(D) an annual requirement.  Recommends further discussion at a </t>
    </r>
    <r>
      <rPr>
        <sz val="11"/>
        <color rgb="FFFF0000"/>
        <rFont val="Calibri"/>
        <family val="2"/>
        <scheme val="minor"/>
      </rPr>
      <t>workshop.</t>
    </r>
  </si>
  <si>
    <r>
      <t>Recommends at least three</t>
    </r>
    <r>
      <rPr>
        <sz val="11"/>
        <color rgb="FFFF0000"/>
        <rFont val="Calibri"/>
        <family val="2"/>
        <scheme val="minor"/>
      </rPr>
      <t xml:space="preserve"> workshops </t>
    </r>
    <r>
      <rPr>
        <sz val="11"/>
        <rFont val="Calibri"/>
        <family val="2"/>
        <scheme val="minor"/>
      </rPr>
      <t>with the following clusters of topics: (a) preferred sites, (b) rate design, and (c) other issues such as registrations, amendments, and transfers.</t>
    </r>
  </si>
  <si>
    <r>
      <t xml:space="preserve">Recommends that participants be given the opportunity to comment prior to each </t>
    </r>
    <r>
      <rPr>
        <sz val="11"/>
        <color rgb="FFFF0000"/>
        <rFont val="Calibri"/>
        <family val="2"/>
        <scheme val="minor"/>
      </rPr>
      <t>workshop</t>
    </r>
    <r>
      <rPr>
        <sz val="11"/>
        <rFont val="Calibri"/>
        <family val="2"/>
        <scheme val="minor"/>
      </rPr>
      <t>, and in response to each revised draft of the Rule prepared by the Commission.</t>
    </r>
  </si>
  <si>
    <r>
      <t>The proposed revisions do not require applicants to submit a detailed reclamation plan for the extraction site.  Such a requirement would ensure that the site is reclaimed even where the applicant fails to obtain a permit from the municipality or other state entity that would have contained reclamation requirements.  [</t>
    </r>
    <r>
      <rPr>
        <sz val="11"/>
        <color rgb="FFFF0000"/>
        <rFont val="Calibri"/>
        <family val="2"/>
        <scheme val="minor"/>
      </rPr>
      <t>NOTE:</t>
    </r>
    <r>
      <rPr>
        <sz val="11"/>
        <rFont val="Calibri"/>
        <family val="2"/>
        <scheme val="minor"/>
      </rPr>
      <t xml:space="preserve"> Not clear if they are recommending this as a general addition to the rule for sites with Act 250 reclamation requirements, or specifically as part of decommissioning.]</t>
    </r>
  </si>
  <si>
    <r>
      <t>The definition for preferred site (6) is ambiguous; NRB recommends revising the language to "the site was developed and used as an extraction site</t>
    </r>
    <r>
      <rPr>
        <i/>
        <sz val="11"/>
        <rFont val="Calibri"/>
        <family val="2"/>
        <scheme val="minor"/>
      </rPr>
      <t xml:space="preserve"> for</t>
    </r>
    <r>
      <rPr>
        <sz val="11"/>
        <rFont val="Calibri"/>
        <family val="2"/>
        <scheme val="minor"/>
      </rPr>
      <t xml:space="preserve"> at least three years. . ." </t>
    </r>
  </si>
  <si>
    <r>
      <t xml:space="preserve">Recommends that (6) be modified to also allow preferred site status for </t>
    </r>
    <r>
      <rPr>
        <b/>
        <sz val="11"/>
        <rFont val="Calibri"/>
        <family val="2"/>
        <scheme val="minor"/>
      </rPr>
      <t>currently unreclaimed</t>
    </r>
    <r>
      <rPr>
        <sz val="11"/>
        <color theme="1"/>
        <rFont val="Calibri"/>
        <family val="2"/>
        <scheme val="minor"/>
      </rPr>
      <t xml:space="preserve"> extraction sites that may not have been used in the past 3 years.</t>
    </r>
  </si>
  <si>
    <r>
      <t>Supports at least one</t>
    </r>
    <r>
      <rPr>
        <sz val="11"/>
        <color rgb="FFFF0000"/>
        <rFont val="Calibri"/>
        <family val="2"/>
        <scheme val="minor"/>
      </rPr>
      <t xml:space="preserve"> workshop</t>
    </r>
    <r>
      <rPr>
        <sz val="11"/>
        <rFont val="Calibri"/>
        <family val="2"/>
        <scheme val="minor"/>
      </rPr>
      <t xml:space="preserve"> and two more rounds of comments; depending on controversy, more process may be warranted.</t>
    </r>
  </si>
  <si>
    <t>Rules Section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</si>
</sst>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1"/>
      <color rgb="FFFF0000"/>
      <name val="Calibri"/>
      <family val="2"/>
      <scheme val="minor"/>
    </font>
    <font>
      <b/>
      <sz val="11"/>
      <color theme="1"/>
      <name val="Calibri"/>
      <family val="2"/>
      <scheme val="minor"/>
    </font>
    <font>
      <b/>
      <sz val="10"/>
      <color indexed="9"/>
      <name val="Verdana"/>
      <family val="2"/>
    </font>
    <font>
      <sz val="10"/>
      <name val="Verdana"/>
      <family val="2"/>
    </font>
    <font>
      <sz val="10"/>
      <color rgb="FF0A0101"/>
      <name val="Arial"/>
      <family val="2"/>
    </font>
    <font>
      <b/>
      <sz val="11"/>
      <color indexed="9"/>
      <name val="Calibri"/>
      <family val="2"/>
      <scheme val="minor"/>
    </font>
    <font>
      <sz val="11"/>
      <name val="Calibri"/>
      <family val="2"/>
      <scheme val="minor"/>
    </font>
    <font>
      <i/>
      <sz val="11"/>
      <name val="Calibri"/>
      <family val="2"/>
      <scheme val="minor"/>
    </font>
    <font>
      <b/>
      <sz val="11"/>
      <name val="Calibri"/>
      <family val="2"/>
      <scheme val="minor"/>
    </font>
  </fonts>
  <fills count="4">
    <fill>
      <patternFill patternType="none"/>
    </fill>
    <fill>
      <patternFill patternType="gray125"/>
    </fill>
    <fill>
      <patternFill patternType="solid">
        <fgColor theme="8" tint="-0.499984740745262"/>
        <bgColor indexed="64"/>
      </patternFill>
    </fill>
    <fill>
      <patternFill patternType="solid">
        <fgColor theme="6" tint="0.79998168889431442"/>
        <bgColor indexed="64"/>
      </patternFill>
    </fill>
  </fills>
  <borders count="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1">
    <xf numFmtId="0" fontId="0" fillId="0" borderId="0"/>
  </cellStyleXfs>
  <cellXfs count="40">
    <xf numFmtId="0" fontId="0" fillId="0" borderId="0" xfId="0"/>
    <xf numFmtId="49" fontId="0" fillId="0" borderId="0" xfId="0" applyNumberFormat="1" applyAlignment="1">
      <alignment horizontal="center" vertical="center" wrapText="1"/>
    </xf>
    <xf numFmtId="49" fontId="4" fillId="0" borderId="0" xfId="0" applyNumberFormat="1" applyFont="1" applyAlignment="1">
      <alignment horizontal="center" vertical="center" wrapText="1"/>
    </xf>
    <xf numFmtId="0" fontId="0" fillId="0" borderId="0" xfId="0" applyAlignment="1">
      <alignment horizontal="center" vertical="center" wrapText="1"/>
    </xf>
    <xf numFmtId="0" fontId="4" fillId="0" borderId="0" xfId="0" applyFont="1" applyAlignment="1">
      <alignment horizontal="center" vertical="center" wrapText="1"/>
    </xf>
    <xf numFmtId="49" fontId="0" fillId="0" borderId="0" xfId="0" applyNumberFormat="1" applyAlignment="1">
      <alignment horizontal="left" vertical="center" wrapText="1"/>
    </xf>
    <xf numFmtId="49" fontId="3" fillId="2" borderId="2" xfId="0" applyNumberFormat="1" applyFont="1" applyFill="1" applyBorder="1" applyAlignment="1">
      <alignment horizontal="left" vertical="center" wrapText="1"/>
    </xf>
    <xf numFmtId="0" fontId="4" fillId="0" borderId="0" xfId="0" applyFont="1" applyAlignment="1">
      <alignment vertical="top" wrapText="1"/>
    </xf>
    <xf numFmtId="0" fontId="0" fillId="0" borderId="0" xfId="0" applyAlignment="1">
      <alignment vertical="top" wrapText="1"/>
    </xf>
    <xf numFmtId="0" fontId="2" fillId="0" borderId="0" xfId="0" applyFont="1"/>
    <xf numFmtId="0" fontId="5" fillId="0" borderId="0" xfId="0" applyFont="1"/>
    <xf numFmtId="49" fontId="4" fillId="0" borderId="2" xfId="0" applyNumberFormat="1" applyFont="1" applyBorder="1" applyAlignment="1">
      <alignment horizontal="left" vertical="center" wrapText="1"/>
    </xf>
    <xf numFmtId="0" fontId="0" fillId="0" borderId="2" xfId="0" applyBorder="1" applyAlignment="1">
      <alignment horizontal="left"/>
    </xf>
    <xf numFmtId="49" fontId="0" fillId="0" borderId="2" xfId="0" applyNumberFormat="1" applyBorder="1" applyAlignment="1">
      <alignment horizontal="left" vertical="center" wrapText="1"/>
    </xf>
    <xf numFmtId="49" fontId="0" fillId="0" borderId="2" xfId="0" applyNumberFormat="1" applyBorder="1" applyAlignment="1">
      <alignment horizontal="left" wrapText="1"/>
    </xf>
    <xf numFmtId="49" fontId="4" fillId="0" borderId="3" xfId="0" applyNumberFormat="1" applyFont="1" applyBorder="1" applyAlignment="1">
      <alignment horizontal="left" vertical="center" wrapText="1"/>
    </xf>
    <xf numFmtId="49" fontId="0" fillId="0" borderId="3" xfId="0" applyNumberFormat="1" applyBorder="1" applyAlignment="1">
      <alignment horizontal="left" vertical="center" wrapText="1"/>
    </xf>
    <xf numFmtId="49" fontId="4" fillId="3" borderId="2" xfId="0" applyNumberFormat="1" applyFont="1" applyFill="1" applyBorder="1" applyAlignment="1">
      <alignment horizontal="left" vertical="center" wrapText="1"/>
    </xf>
    <xf numFmtId="0" fontId="0" fillId="3" borderId="2" xfId="0" applyFill="1" applyBorder="1" applyAlignment="1">
      <alignment horizontal="left"/>
    </xf>
    <xf numFmtId="49" fontId="0" fillId="3" borderId="2" xfId="0" applyNumberFormat="1" applyFill="1" applyBorder="1" applyAlignment="1">
      <alignment horizontal="left" vertical="center" wrapText="1"/>
    </xf>
    <xf numFmtId="0" fontId="0" fillId="3" borderId="2" xfId="0" applyFill="1" applyBorder="1"/>
    <xf numFmtId="49" fontId="0" fillId="0" borderId="0" xfId="0" applyNumberFormat="1" applyFont="1" applyAlignment="1">
      <alignment horizontal="center" vertical="center" wrapText="1"/>
    </xf>
    <xf numFmtId="0" fontId="0" fillId="0" borderId="0" xfId="0" applyFont="1"/>
    <xf numFmtId="0" fontId="0" fillId="0" borderId="0" xfId="0" applyFont="1" applyAlignment="1">
      <alignment vertical="top" wrapText="1"/>
    </xf>
    <xf numFmtId="0" fontId="6" fillId="2" borderId="1" xfId="0" applyFont="1" applyFill="1" applyBorder="1" applyAlignment="1">
      <alignment horizontal="center" vertical="center" wrapText="1"/>
    </xf>
    <xf numFmtId="49" fontId="6" fillId="2" borderId="2" xfId="0" applyNumberFormat="1" applyFont="1" applyFill="1" applyBorder="1" applyAlignment="1">
      <alignment horizontal="center" vertical="center" wrapText="1"/>
    </xf>
    <xf numFmtId="49" fontId="6" fillId="2" borderId="0" xfId="0" applyNumberFormat="1" applyFont="1" applyFill="1" applyBorder="1" applyAlignment="1">
      <alignment horizontal="center" vertical="center" wrapText="1"/>
    </xf>
    <xf numFmtId="49" fontId="6" fillId="2" borderId="2" xfId="0" applyNumberFormat="1" applyFont="1" applyFill="1" applyBorder="1" applyAlignment="1">
      <alignment horizontal="center" vertical="top" wrapText="1"/>
    </xf>
    <xf numFmtId="0" fontId="7" fillId="0" borderId="0" xfId="0" applyFont="1" applyAlignment="1">
      <alignment vertical="top" wrapText="1"/>
    </xf>
    <xf numFmtId="49" fontId="7" fillId="0" borderId="0" xfId="0" applyNumberFormat="1" applyFont="1" applyAlignment="1">
      <alignment horizontal="center" vertical="center" wrapText="1"/>
    </xf>
    <xf numFmtId="49" fontId="0" fillId="0" borderId="0" xfId="0" applyNumberFormat="1" applyFont="1" applyAlignment="1">
      <alignment horizontal="left" vertical="center" wrapText="1"/>
    </xf>
    <xf numFmtId="49" fontId="7" fillId="0" borderId="0" xfId="0" applyNumberFormat="1" applyFont="1" applyAlignment="1">
      <alignment horizontal="left" vertical="center" wrapText="1"/>
    </xf>
    <xf numFmtId="0" fontId="0" fillId="0" borderId="0" xfId="0" applyFont="1" applyAlignment="1">
      <alignment vertical="center"/>
    </xf>
    <xf numFmtId="0" fontId="0" fillId="0" borderId="0" xfId="0" applyFont="1" applyAlignment="1">
      <alignment vertical="center" wrapText="1"/>
    </xf>
    <xf numFmtId="0" fontId="0" fillId="0" borderId="0" xfId="0" applyFont="1" applyFill="1" applyAlignment="1">
      <alignment horizontal="center" vertical="center" wrapText="1"/>
    </xf>
    <xf numFmtId="0" fontId="7" fillId="0" borderId="0" xfId="0" applyFont="1" applyFill="1" applyAlignment="1">
      <alignment horizontal="center" vertical="center" wrapText="1"/>
    </xf>
    <xf numFmtId="0" fontId="2" fillId="0" borderId="0" xfId="0" applyFont="1" applyBorder="1"/>
    <xf numFmtId="49" fontId="0" fillId="0" borderId="0" xfId="0" applyNumberFormat="1" applyFont="1" applyBorder="1" applyAlignment="1">
      <alignment horizontal="left" vertical="center" wrapText="1"/>
    </xf>
    <xf numFmtId="0" fontId="0" fillId="0" borderId="0" xfId="0" applyFont="1" applyBorder="1"/>
    <xf numFmtId="49" fontId="7" fillId="0" borderId="0" xfId="0" applyNumberFormat="1" applyFont="1" applyBorder="1" applyAlignment="1">
      <alignment horizontal="left" vertical="center" wrapText="1"/>
    </xf>
  </cellXfs>
  <cellStyles count="1">
    <cellStyle name="Normal" xfId="0" builtinId="0"/>
  </cellStyles>
  <dxfs count="14">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30" formatCode="@"/>
      <alignment horizontal="left" vertical="center" textRotation="0" wrapText="1" indent="0" justifyLastLine="0" shrinkToFit="0" readingOrder="0"/>
    </dxf>
    <dxf>
      <font>
        <b/>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30" formatCode="@"/>
      <alignment horizontal="left" vertical="center" textRotation="0" wrapText="1" indent="0" justifyLastLine="0" shrinkToFit="0" readingOrder="0"/>
    </dxf>
    <dxf>
      <font>
        <b val="0"/>
      </font>
    </dxf>
    <dxf>
      <font>
        <b/>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alignment horizontal="general" vertical="top" textRotation="0" wrapText="1" indent="0" justifyLastLine="0" shrinkToFit="0" readingOrder="0"/>
    </dxf>
    <dxf>
      <font>
        <b val="0"/>
        <i val="0"/>
        <strike val="0"/>
        <condense val="0"/>
        <extend val="0"/>
        <outline val="0"/>
        <shadow val="0"/>
        <u val="none"/>
        <vertAlign val="baseline"/>
        <sz val="11"/>
        <color theme="1"/>
        <name val="Calibri"/>
        <family val="2"/>
        <scheme val="minor"/>
      </font>
      <alignment horizontal="general" vertical="center" textRotation="0" indent="0" justifyLastLine="0" shrinkToFit="0" readingOrder="0"/>
    </dxf>
    <dxf>
      <font>
        <b val="0"/>
        <i val="0"/>
        <strike val="0"/>
        <condense val="0"/>
        <extend val="0"/>
        <outline val="0"/>
        <shadow val="0"/>
        <u val="none"/>
        <vertAlign val="baseline"/>
        <sz val="11"/>
        <color theme="1"/>
        <name val="Calibri"/>
        <family val="2"/>
        <scheme val="minor"/>
      </font>
      <numFmt numFmtId="30" formatCode="@"/>
      <alignment horizontal="center" vertical="center" textRotation="0" wrapText="1" indent="0" justifyLastLine="0" shrinkToFit="0" readingOrder="0"/>
    </dxf>
    <dxf>
      <font>
        <b val="0"/>
        <i val="0"/>
        <strike val="0"/>
        <condense val="0"/>
        <extend val="0"/>
        <outline val="0"/>
        <shadow val="0"/>
        <u val="none"/>
        <vertAlign val="baseline"/>
        <sz val="11"/>
        <color theme="1"/>
        <name val="Calibri"/>
        <family val="2"/>
        <scheme val="minor"/>
      </font>
      <numFmt numFmtId="30" formatCode="@"/>
      <alignment horizontal="center" vertical="center" textRotation="0" wrapText="1" indent="0" justifyLastLine="0" shrinkToFit="0" readingOrder="0"/>
    </dxf>
    <dxf>
      <font>
        <b val="0"/>
        <i val="0"/>
        <strike val="0"/>
        <condense val="0"/>
        <extend val="0"/>
        <outline val="0"/>
        <shadow val="0"/>
        <u val="none"/>
        <vertAlign val="baseline"/>
        <sz val="11"/>
        <color theme="1"/>
        <name val="Calibri"/>
        <family val="2"/>
        <scheme val="minor"/>
      </font>
      <numFmt numFmtId="30" formatCode="@"/>
      <alignment horizontal="center" vertical="center" textRotation="0" wrapText="1" indent="0" justifyLastLine="0" shrinkToFit="0" readingOrder="0"/>
    </dxf>
    <dxf>
      <font>
        <b val="0"/>
        <i val="0"/>
        <strike val="0"/>
        <condense val="0"/>
        <extend val="0"/>
        <outline val="0"/>
        <shadow val="0"/>
        <u val="none"/>
        <vertAlign val="baseline"/>
        <sz val="11"/>
        <color theme="1"/>
        <name val="Calibri"/>
        <family val="2"/>
        <scheme val="minor"/>
      </font>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1"/>
        <color indexed="9"/>
        <name val="Calibri"/>
        <family val="2"/>
        <scheme val="minor"/>
      </font>
      <numFmt numFmtId="30" formatCode="@"/>
      <fill>
        <patternFill patternType="solid">
          <fgColor indexed="64"/>
          <bgColor theme="8" tint="-0.499984740745262"/>
        </patternFill>
      </fill>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76200</xdr:colOff>
      <xdr:row>1</xdr:row>
      <xdr:rowOff>104775</xdr:rowOff>
    </xdr:from>
    <xdr:to>
      <xdr:col>1</xdr:col>
      <xdr:colOff>474345</xdr:colOff>
      <xdr:row>1</xdr:row>
      <xdr:rowOff>104775</xdr:rowOff>
    </xdr:to>
    <xdr:cxnSp macro="">
      <xdr:nvCxnSpPr>
        <xdr:cNvPr id="55" name="Straight Arrow Connector 54">
          <a:extLst>
            <a:ext uri="{FF2B5EF4-FFF2-40B4-BE49-F238E27FC236}">
              <a16:creationId xmlns:a16="http://schemas.microsoft.com/office/drawing/2014/main" id="{BC22E92A-AC72-4EC4-B77A-C976742A604C}"/>
            </a:ext>
          </a:extLst>
        </xdr:cNvPr>
        <xdr:cNvCxnSpPr/>
      </xdr:nvCxnSpPr>
      <xdr:spPr>
        <a:xfrm>
          <a:off x="2705100" y="285750"/>
          <a:ext cx="39814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2</xdr:row>
      <xdr:rowOff>104775</xdr:rowOff>
    </xdr:from>
    <xdr:to>
      <xdr:col>1</xdr:col>
      <xdr:colOff>474345</xdr:colOff>
      <xdr:row>2</xdr:row>
      <xdr:rowOff>104775</xdr:rowOff>
    </xdr:to>
    <xdr:cxnSp macro="">
      <xdr:nvCxnSpPr>
        <xdr:cNvPr id="56" name="Straight Arrow Connector 55">
          <a:extLst>
            <a:ext uri="{FF2B5EF4-FFF2-40B4-BE49-F238E27FC236}">
              <a16:creationId xmlns:a16="http://schemas.microsoft.com/office/drawing/2014/main" id="{D2C53CF6-06D3-4405-AFEE-21AFA6109565}"/>
            </a:ext>
          </a:extLst>
        </xdr:cNvPr>
        <xdr:cNvCxnSpPr/>
      </xdr:nvCxnSpPr>
      <xdr:spPr>
        <a:xfrm>
          <a:off x="2705100" y="28384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3</xdr:row>
      <xdr:rowOff>104775</xdr:rowOff>
    </xdr:from>
    <xdr:to>
      <xdr:col>1</xdr:col>
      <xdr:colOff>474345</xdr:colOff>
      <xdr:row>3</xdr:row>
      <xdr:rowOff>104775</xdr:rowOff>
    </xdr:to>
    <xdr:cxnSp macro="">
      <xdr:nvCxnSpPr>
        <xdr:cNvPr id="57" name="Straight Arrow Connector 56">
          <a:extLst>
            <a:ext uri="{FF2B5EF4-FFF2-40B4-BE49-F238E27FC236}">
              <a16:creationId xmlns:a16="http://schemas.microsoft.com/office/drawing/2014/main" id="{10B1E917-DC36-4CD4-9C47-26F85A80C805}"/>
            </a:ext>
          </a:extLst>
        </xdr:cNvPr>
        <xdr:cNvCxnSpPr/>
      </xdr:nvCxnSpPr>
      <xdr:spPr>
        <a:xfrm>
          <a:off x="2705100" y="28384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4</xdr:row>
      <xdr:rowOff>104775</xdr:rowOff>
    </xdr:from>
    <xdr:to>
      <xdr:col>1</xdr:col>
      <xdr:colOff>474345</xdr:colOff>
      <xdr:row>4</xdr:row>
      <xdr:rowOff>104775</xdr:rowOff>
    </xdr:to>
    <xdr:cxnSp macro="">
      <xdr:nvCxnSpPr>
        <xdr:cNvPr id="58" name="Straight Arrow Connector 57">
          <a:extLst>
            <a:ext uri="{FF2B5EF4-FFF2-40B4-BE49-F238E27FC236}">
              <a16:creationId xmlns:a16="http://schemas.microsoft.com/office/drawing/2014/main" id="{E19AAC38-1852-4708-AD65-C2D08239B00A}"/>
            </a:ext>
          </a:extLst>
        </xdr:cNvPr>
        <xdr:cNvCxnSpPr/>
      </xdr:nvCxnSpPr>
      <xdr:spPr>
        <a:xfrm>
          <a:off x="2705100" y="28384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5</xdr:row>
      <xdr:rowOff>104775</xdr:rowOff>
    </xdr:from>
    <xdr:to>
      <xdr:col>1</xdr:col>
      <xdr:colOff>474345</xdr:colOff>
      <xdr:row>5</xdr:row>
      <xdr:rowOff>104775</xdr:rowOff>
    </xdr:to>
    <xdr:cxnSp macro="">
      <xdr:nvCxnSpPr>
        <xdr:cNvPr id="59" name="Straight Arrow Connector 58">
          <a:extLst>
            <a:ext uri="{FF2B5EF4-FFF2-40B4-BE49-F238E27FC236}">
              <a16:creationId xmlns:a16="http://schemas.microsoft.com/office/drawing/2014/main" id="{2E236D3A-B876-4F57-A989-7D82ACB2AE5D}"/>
            </a:ext>
          </a:extLst>
        </xdr:cNvPr>
        <xdr:cNvCxnSpPr/>
      </xdr:nvCxnSpPr>
      <xdr:spPr>
        <a:xfrm>
          <a:off x="2705100" y="28384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6</xdr:row>
      <xdr:rowOff>104775</xdr:rowOff>
    </xdr:from>
    <xdr:to>
      <xdr:col>1</xdr:col>
      <xdr:colOff>474345</xdr:colOff>
      <xdr:row>6</xdr:row>
      <xdr:rowOff>104775</xdr:rowOff>
    </xdr:to>
    <xdr:cxnSp macro="">
      <xdr:nvCxnSpPr>
        <xdr:cNvPr id="60" name="Straight Arrow Connector 59">
          <a:extLst>
            <a:ext uri="{FF2B5EF4-FFF2-40B4-BE49-F238E27FC236}">
              <a16:creationId xmlns:a16="http://schemas.microsoft.com/office/drawing/2014/main" id="{86DE743A-CA5D-4668-9887-7338810C70DF}"/>
            </a:ext>
          </a:extLst>
        </xdr:cNvPr>
        <xdr:cNvCxnSpPr/>
      </xdr:nvCxnSpPr>
      <xdr:spPr>
        <a:xfrm>
          <a:off x="2705100" y="28384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7</xdr:row>
      <xdr:rowOff>274320</xdr:rowOff>
    </xdr:from>
    <xdr:to>
      <xdr:col>1</xdr:col>
      <xdr:colOff>468630</xdr:colOff>
      <xdr:row>7</xdr:row>
      <xdr:rowOff>274320</xdr:rowOff>
    </xdr:to>
    <xdr:cxnSp macro="">
      <xdr:nvCxnSpPr>
        <xdr:cNvPr id="61" name="Straight Arrow Connector 60">
          <a:extLst>
            <a:ext uri="{FF2B5EF4-FFF2-40B4-BE49-F238E27FC236}">
              <a16:creationId xmlns:a16="http://schemas.microsoft.com/office/drawing/2014/main" id="{5270EBC0-B22F-4135-8CE2-E9B4AD84CB20}"/>
            </a:ext>
          </a:extLst>
        </xdr:cNvPr>
        <xdr:cNvCxnSpPr/>
      </xdr:nvCxnSpPr>
      <xdr:spPr>
        <a:xfrm>
          <a:off x="2695575" y="154114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8</xdr:row>
      <xdr:rowOff>104775</xdr:rowOff>
    </xdr:from>
    <xdr:to>
      <xdr:col>1</xdr:col>
      <xdr:colOff>474345</xdr:colOff>
      <xdr:row>8</xdr:row>
      <xdr:rowOff>104775</xdr:rowOff>
    </xdr:to>
    <xdr:cxnSp macro="">
      <xdr:nvCxnSpPr>
        <xdr:cNvPr id="62" name="Straight Arrow Connector 61">
          <a:extLst>
            <a:ext uri="{FF2B5EF4-FFF2-40B4-BE49-F238E27FC236}">
              <a16:creationId xmlns:a16="http://schemas.microsoft.com/office/drawing/2014/main" id="{9904B252-A91B-488D-A589-AAA04FA2EE5A}"/>
            </a:ext>
          </a:extLst>
        </xdr:cNvPr>
        <xdr:cNvCxnSpPr/>
      </xdr:nvCxnSpPr>
      <xdr:spPr>
        <a:xfrm>
          <a:off x="2705100" y="28384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9</xdr:row>
      <xdr:rowOff>104775</xdr:rowOff>
    </xdr:from>
    <xdr:to>
      <xdr:col>1</xdr:col>
      <xdr:colOff>474345</xdr:colOff>
      <xdr:row>9</xdr:row>
      <xdr:rowOff>104775</xdr:rowOff>
    </xdr:to>
    <xdr:cxnSp macro="">
      <xdr:nvCxnSpPr>
        <xdr:cNvPr id="63" name="Straight Arrow Connector 62">
          <a:extLst>
            <a:ext uri="{FF2B5EF4-FFF2-40B4-BE49-F238E27FC236}">
              <a16:creationId xmlns:a16="http://schemas.microsoft.com/office/drawing/2014/main" id="{7DA6048F-F0B8-4303-AC03-49CD9BE26EF1}"/>
            </a:ext>
          </a:extLst>
        </xdr:cNvPr>
        <xdr:cNvCxnSpPr/>
      </xdr:nvCxnSpPr>
      <xdr:spPr>
        <a:xfrm>
          <a:off x="2705100" y="28384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10</xdr:row>
      <xdr:rowOff>104775</xdr:rowOff>
    </xdr:from>
    <xdr:to>
      <xdr:col>1</xdr:col>
      <xdr:colOff>474345</xdr:colOff>
      <xdr:row>10</xdr:row>
      <xdr:rowOff>104775</xdr:rowOff>
    </xdr:to>
    <xdr:cxnSp macro="">
      <xdr:nvCxnSpPr>
        <xdr:cNvPr id="64" name="Straight Arrow Connector 63">
          <a:extLst>
            <a:ext uri="{FF2B5EF4-FFF2-40B4-BE49-F238E27FC236}">
              <a16:creationId xmlns:a16="http://schemas.microsoft.com/office/drawing/2014/main" id="{85AFA8C9-599D-469B-901C-DCD687A94E13}"/>
            </a:ext>
          </a:extLst>
        </xdr:cNvPr>
        <xdr:cNvCxnSpPr/>
      </xdr:nvCxnSpPr>
      <xdr:spPr>
        <a:xfrm>
          <a:off x="2705100" y="28384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11</xdr:row>
      <xdr:rowOff>104775</xdr:rowOff>
    </xdr:from>
    <xdr:to>
      <xdr:col>1</xdr:col>
      <xdr:colOff>474345</xdr:colOff>
      <xdr:row>11</xdr:row>
      <xdr:rowOff>104775</xdr:rowOff>
    </xdr:to>
    <xdr:cxnSp macro="">
      <xdr:nvCxnSpPr>
        <xdr:cNvPr id="65" name="Straight Arrow Connector 64">
          <a:extLst>
            <a:ext uri="{FF2B5EF4-FFF2-40B4-BE49-F238E27FC236}">
              <a16:creationId xmlns:a16="http://schemas.microsoft.com/office/drawing/2014/main" id="{83037063-EA1E-4E79-807E-A31FF46EF998}"/>
            </a:ext>
          </a:extLst>
        </xdr:cNvPr>
        <xdr:cNvCxnSpPr/>
      </xdr:nvCxnSpPr>
      <xdr:spPr>
        <a:xfrm>
          <a:off x="2705100" y="28384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12</xdr:row>
      <xdr:rowOff>104775</xdr:rowOff>
    </xdr:from>
    <xdr:to>
      <xdr:col>1</xdr:col>
      <xdr:colOff>474345</xdr:colOff>
      <xdr:row>12</xdr:row>
      <xdr:rowOff>104775</xdr:rowOff>
    </xdr:to>
    <xdr:cxnSp macro="">
      <xdr:nvCxnSpPr>
        <xdr:cNvPr id="66" name="Straight Arrow Connector 65">
          <a:extLst>
            <a:ext uri="{FF2B5EF4-FFF2-40B4-BE49-F238E27FC236}">
              <a16:creationId xmlns:a16="http://schemas.microsoft.com/office/drawing/2014/main" id="{0623C493-A518-4299-B011-001D6BF700D0}"/>
            </a:ext>
          </a:extLst>
        </xdr:cNvPr>
        <xdr:cNvCxnSpPr/>
      </xdr:nvCxnSpPr>
      <xdr:spPr>
        <a:xfrm>
          <a:off x="2705100" y="28384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13</xdr:row>
      <xdr:rowOff>104775</xdr:rowOff>
    </xdr:from>
    <xdr:to>
      <xdr:col>1</xdr:col>
      <xdr:colOff>474345</xdr:colOff>
      <xdr:row>13</xdr:row>
      <xdr:rowOff>104775</xdr:rowOff>
    </xdr:to>
    <xdr:cxnSp macro="">
      <xdr:nvCxnSpPr>
        <xdr:cNvPr id="67" name="Straight Arrow Connector 66">
          <a:extLst>
            <a:ext uri="{FF2B5EF4-FFF2-40B4-BE49-F238E27FC236}">
              <a16:creationId xmlns:a16="http://schemas.microsoft.com/office/drawing/2014/main" id="{AD69E4D1-4231-4019-BD81-BD2112B5521A}"/>
            </a:ext>
          </a:extLst>
        </xdr:cNvPr>
        <xdr:cNvCxnSpPr/>
      </xdr:nvCxnSpPr>
      <xdr:spPr>
        <a:xfrm>
          <a:off x="2705100" y="28384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14</xdr:row>
      <xdr:rowOff>104775</xdr:rowOff>
    </xdr:from>
    <xdr:to>
      <xdr:col>1</xdr:col>
      <xdr:colOff>474345</xdr:colOff>
      <xdr:row>14</xdr:row>
      <xdr:rowOff>104775</xdr:rowOff>
    </xdr:to>
    <xdr:cxnSp macro="">
      <xdr:nvCxnSpPr>
        <xdr:cNvPr id="68" name="Straight Arrow Connector 67">
          <a:extLst>
            <a:ext uri="{FF2B5EF4-FFF2-40B4-BE49-F238E27FC236}">
              <a16:creationId xmlns:a16="http://schemas.microsoft.com/office/drawing/2014/main" id="{FC0529B1-26D1-4C5B-8983-E6AEA749F65D}"/>
            </a:ext>
          </a:extLst>
        </xdr:cNvPr>
        <xdr:cNvCxnSpPr/>
      </xdr:nvCxnSpPr>
      <xdr:spPr>
        <a:xfrm>
          <a:off x="2705100" y="28384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15</xdr:row>
      <xdr:rowOff>104775</xdr:rowOff>
    </xdr:from>
    <xdr:to>
      <xdr:col>1</xdr:col>
      <xdr:colOff>474345</xdr:colOff>
      <xdr:row>15</xdr:row>
      <xdr:rowOff>104775</xdr:rowOff>
    </xdr:to>
    <xdr:cxnSp macro="">
      <xdr:nvCxnSpPr>
        <xdr:cNvPr id="69" name="Straight Arrow Connector 68">
          <a:extLst>
            <a:ext uri="{FF2B5EF4-FFF2-40B4-BE49-F238E27FC236}">
              <a16:creationId xmlns:a16="http://schemas.microsoft.com/office/drawing/2014/main" id="{BF917E6C-B480-43F7-8677-D65DF5D07033}"/>
            </a:ext>
          </a:extLst>
        </xdr:cNvPr>
        <xdr:cNvCxnSpPr/>
      </xdr:nvCxnSpPr>
      <xdr:spPr>
        <a:xfrm>
          <a:off x="2705100" y="28384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16</xdr:row>
      <xdr:rowOff>104775</xdr:rowOff>
    </xdr:from>
    <xdr:to>
      <xdr:col>1</xdr:col>
      <xdr:colOff>474345</xdr:colOff>
      <xdr:row>16</xdr:row>
      <xdr:rowOff>104775</xdr:rowOff>
    </xdr:to>
    <xdr:cxnSp macro="">
      <xdr:nvCxnSpPr>
        <xdr:cNvPr id="70" name="Straight Arrow Connector 69">
          <a:extLst>
            <a:ext uri="{FF2B5EF4-FFF2-40B4-BE49-F238E27FC236}">
              <a16:creationId xmlns:a16="http://schemas.microsoft.com/office/drawing/2014/main" id="{34687F87-AC80-42F4-8922-BFDDAC30BEF5}"/>
            </a:ext>
          </a:extLst>
        </xdr:cNvPr>
        <xdr:cNvCxnSpPr/>
      </xdr:nvCxnSpPr>
      <xdr:spPr>
        <a:xfrm>
          <a:off x="2705100" y="28384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17</xdr:row>
      <xdr:rowOff>104775</xdr:rowOff>
    </xdr:from>
    <xdr:to>
      <xdr:col>1</xdr:col>
      <xdr:colOff>474345</xdr:colOff>
      <xdr:row>17</xdr:row>
      <xdr:rowOff>104775</xdr:rowOff>
    </xdr:to>
    <xdr:cxnSp macro="">
      <xdr:nvCxnSpPr>
        <xdr:cNvPr id="71" name="Straight Arrow Connector 70">
          <a:extLst>
            <a:ext uri="{FF2B5EF4-FFF2-40B4-BE49-F238E27FC236}">
              <a16:creationId xmlns:a16="http://schemas.microsoft.com/office/drawing/2014/main" id="{60AAD3DA-F9BB-4330-964E-61FD897D458E}"/>
            </a:ext>
          </a:extLst>
        </xdr:cNvPr>
        <xdr:cNvCxnSpPr/>
      </xdr:nvCxnSpPr>
      <xdr:spPr>
        <a:xfrm>
          <a:off x="2705100" y="28384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18</xdr:row>
      <xdr:rowOff>104775</xdr:rowOff>
    </xdr:from>
    <xdr:to>
      <xdr:col>1</xdr:col>
      <xdr:colOff>474345</xdr:colOff>
      <xdr:row>18</xdr:row>
      <xdr:rowOff>104775</xdr:rowOff>
    </xdr:to>
    <xdr:cxnSp macro="">
      <xdr:nvCxnSpPr>
        <xdr:cNvPr id="72" name="Straight Arrow Connector 71">
          <a:extLst>
            <a:ext uri="{FF2B5EF4-FFF2-40B4-BE49-F238E27FC236}">
              <a16:creationId xmlns:a16="http://schemas.microsoft.com/office/drawing/2014/main" id="{D935D958-320C-4DFF-A358-8E63B9827B80}"/>
            </a:ext>
          </a:extLst>
        </xdr:cNvPr>
        <xdr:cNvCxnSpPr/>
      </xdr:nvCxnSpPr>
      <xdr:spPr>
        <a:xfrm>
          <a:off x="2705100" y="28384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19</xdr:row>
      <xdr:rowOff>104775</xdr:rowOff>
    </xdr:from>
    <xdr:to>
      <xdr:col>1</xdr:col>
      <xdr:colOff>474345</xdr:colOff>
      <xdr:row>19</xdr:row>
      <xdr:rowOff>104775</xdr:rowOff>
    </xdr:to>
    <xdr:cxnSp macro="">
      <xdr:nvCxnSpPr>
        <xdr:cNvPr id="73" name="Straight Arrow Connector 72">
          <a:extLst>
            <a:ext uri="{FF2B5EF4-FFF2-40B4-BE49-F238E27FC236}">
              <a16:creationId xmlns:a16="http://schemas.microsoft.com/office/drawing/2014/main" id="{F3C18AB4-1BC0-4220-9CEC-1C32EE332437}"/>
            </a:ext>
          </a:extLst>
        </xdr:cNvPr>
        <xdr:cNvCxnSpPr/>
      </xdr:nvCxnSpPr>
      <xdr:spPr>
        <a:xfrm>
          <a:off x="2705100" y="28384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20</xdr:row>
      <xdr:rowOff>104775</xdr:rowOff>
    </xdr:from>
    <xdr:to>
      <xdr:col>1</xdr:col>
      <xdr:colOff>474345</xdr:colOff>
      <xdr:row>20</xdr:row>
      <xdr:rowOff>104775</xdr:rowOff>
    </xdr:to>
    <xdr:cxnSp macro="">
      <xdr:nvCxnSpPr>
        <xdr:cNvPr id="74" name="Straight Arrow Connector 73">
          <a:extLst>
            <a:ext uri="{FF2B5EF4-FFF2-40B4-BE49-F238E27FC236}">
              <a16:creationId xmlns:a16="http://schemas.microsoft.com/office/drawing/2014/main" id="{8543F270-4473-4863-8142-AF3451D08765}"/>
            </a:ext>
          </a:extLst>
        </xdr:cNvPr>
        <xdr:cNvCxnSpPr/>
      </xdr:nvCxnSpPr>
      <xdr:spPr>
        <a:xfrm>
          <a:off x="2705100" y="28384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8</xdr:row>
      <xdr:rowOff>104775</xdr:rowOff>
    </xdr:from>
    <xdr:to>
      <xdr:col>1</xdr:col>
      <xdr:colOff>474345</xdr:colOff>
      <xdr:row>8</xdr:row>
      <xdr:rowOff>104775</xdr:rowOff>
    </xdr:to>
    <xdr:cxnSp macro="">
      <xdr:nvCxnSpPr>
        <xdr:cNvPr id="75" name="Straight Arrow Connector 74">
          <a:extLst>
            <a:ext uri="{FF2B5EF4-FFF2-40B4-BE49-F238E27FC236}">
              <a16:creationId xmlns:a16="http://schemas.microsoft.com/office/drawing/2014/main" id="{FA390DB4-AC9D-4316-97A6-47A7DE34B8A4}"/>
            </a:ext>
          </a:extLst>
        </xdr:cNvPr>
        <xdr:cNvCxnSpPr/>
      </xdr:nvCxnSpPr>
      <xdr:spPr>
        <a:xfrm>
          <a:off x="2705100" y="136969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9</xdr:row>
      <xdr:rowOff>104775</xdr:rowOff>
    </xdr:from>
    <xdr:to>
      <xdr:col>1</xdr:col>
      <xdr:colOff>474345</xdr:colOff>
      <xdr:row>9</xdr:row>
      <xdr:rowOff>104775</xdr:rowOff>
    </xdr:to>
    <xdr:cxnSp macro="">
      <xdr:nvCxnSpPr>
        <xdr:cNvPr id="76" name="Straight Arrow Connector 75">
          <a:extLst>
            <a:ext uri="{FF2B5EF4-FFF2-40B4-BE49-F238E27FC236}">
              <a16:creationId xmlns:a16="http://schemas.microsoft.com/office/drawing/2014/main" id="{36C5A394-AC5F-46CC-8899-0BE48ADA574F}"/>
            </a:ext>
          </a:extLst>
        </xdr:cNvPr>
        <xdr:cNvCxnSpPr/>
      </xdr:nvCxnSpPr>
      <xdr:spPr>
        <a:xfrm>
          <a:off x="2705100" y="136969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10</xdr:row>
      <xdr:rowOff>104775</xdr:rowOff>
    </xdr:from>
    <xdr:to>
      <xdr:col>1</xdr:col>
      <xdr:colOff>474345</xdr:colOff>
      <xdr:row>10</xdr:row>
      <xdr:rowOff>104775</xdr:rowOff>
    </xdr:to>
    <xdr:cxnSp macro="">
      <xdr:nvCxnSpPr>
        <xdr:cNvPr id="77" name="Straight Arrow Connector 76">
          <a:extLst>
            <a:ext uri="{FF2B5EF4-FFF2-40B4-BE49-F238E27FC236}">
              <a16:creationId xmlns:a16="http://schemas.microsoft.com/office/drawing/2014/main" id="{F77E2D6C-4D3F-4196-8649-4C36AB4CDB44}"/>
            </a:ext>
          </a:extLst>
        </xdr:cNvPr>
        <xdr:cNvCxnSpPr/>
      </xdr:nvCxnSpPr>
      <xdr:spPr>
        <a:xfrm>
          <a:off x="2705100" y="136969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11</xdr:row>
      <xdr:rowOff>104775</xdr:rowOff>
    </xdr:from>
    <xdr:to>
      <xdr:col>1</xdr:col>
      <xdr:colOff>474345</xdr:colOff>
      <xdr:row>11</xdr:row>
      <xdr:rowOff>104775</xdr:rowOff>
    </xdr:to>
    <xdr:cxnSp macro="">
      <xdr:nvCxnSpPr>
        <xdr:cNvPr id="78" name="Straight Arrow Connector 77">
          <a:extLst>
            <a:ext uri="{FF2B5EF4-FFF2-40B4-BE49-F238E27FC236}">
              <a16:creationId xmlns:a16="http://schemas.microsoft.com/office/drawing/2014/main" id="{64B32D88-6BBD-4B01-9C05-1ECC579CE4D7}"/>
            </a:ext>
          </a:extLst>
        </xdr:cNvPr>
        <xdr:cNvCxnSpPr/>
      </xdr:nvCxnSpPr>
      <xdr:spPr>
        <a:xfrm>
          <a:off x="2705100" y="136969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12</xdr:row>
      <xdr:rowOff>104775</xdr:rowOff>
    </xdr:from>
    <xdr:to>
      <xdr:col>1</xdr:col>
      <xdr:colOff>474345</xdr:colOff>
      <xdr:row>12</xdr:row>
      <xdr:rowOff>104775</xdr:rowOff>
    </xdr:to>
    <xdr:cxnSp macro="">
      <xdr:nvCxnSpPr>
        <xdr:cNvPr id="79" name="Straight Arrow Connector 78">
          <a:extLst>
            <a:ext uri="{FF2B5EF4-FFF2-40B4-BE49-F238E27FC236}">
              <a16:creationId xmlns:a16="http://schemas.microsoft.com/office/drawing/2014/main" id="{DE437426-FA73-4F3C-84CF-4C0E8CBA9B29}"/>
            </a:ext>
          </a:extLst>
        </xdr:cNvPr>
        <xdr:cNvCxnSpPr/>
      </xdr:nvCxnSpPr>
      <xdr:spPr>
        <a:xfrm>
          <a:off x="2705100" y="136969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13</xdr:row>
      <xdr:rowOff>104775</xdr:rowOff>
    </xdr:from>
    <xdr:to>
      <xdr:col>1</xdr:col>
      <xdr:colOff>474345</xdr:colOff>
      <xdr:row>13</xdr:row>
      <xdr:rowOff>104775</xdr:rowOff>
    </xdr:to>
    <xdr:cxnSp macro="">
      <xdr:nvCxnSpPr>
        <xdr:cNvPr id="80" name="Straight Arrow Connector 79">
          <a:extLst>
            <a:ext uri="{FF2B5EF4-FFF2-40B4-BE49-F238E27FC236}">
              <a16:creationId xmlns:a16="http://schemas.microsoft.com/office/drawing/2014/main" id="{933A6FF4-01D9-44C7-89D7-F55EECAF746A}"/>
            </a:ext>
          </a:extLst>
        </xdr:cNvPr>
        <xdr:cNvCxnSpPr/>
      </xdr:nvCxnSpPr>
      <xdr:spPr>
        <a:xfrm>
          <a:off x="2705100" y="136969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14</xdr:row>
      <xdr:rowOff>104775</xdr:rowOff>
    </xdr:from>
    <xdr:to>
      <xdr:col>1</xdr:col>
      <xdr:colOff>474345</xdr:colOff>
      <xdr:row>14</xdr:row>
      <xdr:rowOff>104775</xdr:rowOff>
    </xdr:to>
    <xdr:cxnSp macro="">
      <xdr:nvCxnSpPr>
        <xdr:cNvPr id="81" name="Straight Arrow Connector 80">
          <a:extLst>
            <a:ext uri="{FF2B5EF4-FFF2-40B4-BE49-F238E27FC236}">
              <a16:creationId xmlns:a16="http://schemas.microsoft.com/office/drawing/2014/main" id="{C3366414-0A32-41F7-B827-7CCE5278B984}"/>
            </a:ext>
          </a:extLst>
        </xdr:cNvPr>
        <xdr:cNvCxnSpPr/>
      </xdr:nvCxnSpPr>
      <xdr:spPr>
        <a:xfrm>
          <a:off x="2705100" y="136969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15</xdr:row>
      <xdr:rowOff>104775</xdr:rowOff>
    </xdr:from>
    <xdr:to>
      <xdr:col>1</xdr:col>
      <xdr:colOff>474345</xdr:colOff>
      <xdr:row>15</xdr:row>
      <xdr:rowOff>104775</xdr:rowOff>
    </xdr:to>
    <xdr:cxnSp macro="">
      <xdr:nvCxnSpPr>
        <xdr:cNvPr id="82" name="Straight Arrow Connector 81">
          <a:extLst>
            <a:ext uri="{FF2B5EF4-FFF2-40B4-BE49-F238E27FC236}">
              <a16:creationId xmlns:a16="http://schemas.microsoft.com/office/drawing/2014/main" id="{32CB5A32-58DC-4438-BD7D-4A5DFF1CB209}"/>
            </a:ext>
          </a:extLst>
        </xdr:cNvPr>
        <xdr:cNvCxnSpPr/>
      </xdr:nvCxnSpPr>
      <xdr:spPr>
        <a:xfrm>
          <a:off x="2705100" y="136969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16</xdr:row>
      <xdr:rowOff>104775</xdr:rowOff>
    </xdr:from>
    <xdr:to>
      <xdr:col>1</xdr:col>
      <xdr:colOff>474345</xdr:colOff>
      <xdr:row>16</xdr:row>
      <xdr:rowOff>104775</xdr:rowOff>
    </xdr:to>
    <xdr:cxnSp macro="">
      <xdr:nvCxnSpPr>
        <xdr:cNvPr id="83" name="Straight Arrow Connector 82">
          <a:extLst>
            <a:ext uri="{FF2B5EF4-FFF2-40B4-BE49-F238E27FC236}">
              <a16:creationId xmlns:a16="http://schemas.microsoft.com/office/drawing/2014/main" id="{2B6612D0-1E4A-4D96-AC47-192FECE2C9F8}"/>
            </a:ext>
          </a:extLst>
        </xdr:cNvPr>
        <xdr:cNvCxnSpPr/>
      </xdr:nvCxnSpPr>
      <xdr:spPr>
        <a:xfrm>
          <a:off x="2705100" y="136969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17</xdr:row>
      <xdr:rowOff>104775</xdr:rowOff>
    </xdr:from>
    <xdr:to>
      <xdr:col>1</xdr:col>
      <xdr:colOff>474345</xdr:colOff>
      <xdr:row>17</xdr:row>
      <xdr:rowOff>104775</xdr:rowOff>
    </xdr:to>
    <xdr:cxnSp macro="">
      <xdr:nvCxnSpPr>
        <xdr:cNvPr id="84" name="Straight Arrow Connector 83">
          <a:extLst>
            <a:ext uri="{FF2B5EF4-FFF2-40B4-BE49-F238E27FC236}">
              <a16:creationId xmlns:a16="http://schemas.microsoft.com/office/drawing/2014/main" id="{81054EBE-DA4F-4797-A561-9930ADAB9127}"/>
            </a:ext>
          </a:extLst>
        </xdr:cNvPr>
        <xdr:cNvCxnSpPr/>
      </xdr:nvCxnSpPr>
      <xdr:spPr>
        <a:xfrm>
          <a:off x="2705100" y="136969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18</xdr:row>
      <xdr:rowOff>104775</xdr:rowOff>
    </xdr:from>
    <xdr:to>
      <xdr:col>1</xdr:col>
      <xdr:colOff>474345</xdr:colOff>
      <xdr:row>18</xdr:row>
      <xdr:rowOff>104775</xdr:rowOff>
    </xdr:to>
    <xdr:cxnSp macro="">
      <xdr:nvCxnSpPr>
        <xdr:cNvPr id="85" name="Straight Arrow Connector 84">
          <a:extLst>
            <a:ext uri="{FF2B5EF4-FFF2-40B4-BE49-F238E27FC236}">
              <a16:creationId xmlns:a16="http://schemas.microsoft.com/office/drawing/2014/main" id="{663C8FF4-C0B2-445F-BCCF-7C82AADDC8AC}"/>
            </a:ext>
          </a:extLst>
        </xdr:cNvPr>
        <xdr:cNvCxnSpPr/>
      </xdr:nvCxnSpPr>
      <xdr:spPr>
        <a:xfrm>
          <a:off x="2705100" y="136969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19</xdr:row>
      <xdr:rowOff>104775</xdr:rowOff>
    </xdr:from>
    <xdr:to>
      <xdr:col>1</xdr:col>
      <xdr:colOff>474345</xdr:colOff>
      <xdr:row>19</xdr:row>
      <xdr:rowOff>104775</xdr:rowOff>
    </xdr:to>
    <xdr:cxnSp macro="">
      <xdr:nvCxnSpPr>
        <xdr:cNvPr id="86" name="Straight Arrow Connector 85">
          <a:extLst>
            <a:ext uri="{FF2B5EF4-FFF2-40B4-BE49-F238E27FC236}">
              <a16:creationId xmlns:a16="http://schemas.microsoft.com/office/drawing/2014/main" id="{8D04A6C5-0D88-4360-B4F6-C4AD15EF4C1C}"/>
            </a:ext>
          </a:extLst>
        </xdr:cNvPr>
        <xdr:cNvCxnSpPr/>
      </xdr:nvCxnSpPr>
      <xdr:spPr>
        <a:xfrm>
          <a:off x="2705100" y="136969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20</xdr:row>
      <xdr:rowOff>104775</xdr:rowOff>
    </xdr:from>
    <xdr:to>
      <xdr:col>1</xdr:col>
      <xdr:colOff>474345</xdr:colOff>
      <xdr:row>20</xdr:row>
      <xdr:rowOff>104775</xdr:rowOff>
    </xdr:to>
    <xdr:cxnSp macro="">
      <xdr:nvCxnSpPr>
        <xdr:cNvPr id="87" name="Straight Arrow Connector 86">
          <a:extLst>
            <a:ext uri="{FF2B5EF4-FFF2-40B4-BE49-F238E27FC236}">
              <a16:creationId xmlns:a16="http://schemas.microsoft.com/office/drawing/2014/main" id="{2DF194A5-AAE2-431C-866B-3A28015DA6F7}"/>
            </a:ext>
          </a:extLst>
        </xdr:cNvPr>
        <xdr:cNvCxnSpPr/>
      </xdr:nvCxnSpPr>
      <xdr:spPr>
        <a:xfrm>
          <a:off x="2705100" y="136969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21</xdr:row>
      <xdr:rowOff>104775</xdr:rowOff>
    </xdr:from>
    <xdr:to>
      <xdr:col>1</xdr:col>
      <xdr:colOff>474345</xdr:colOff>
      <xdr:row>21</xdr:row>
      <xdr:rowOff>104775</xdr:rowOff>
    </xdr:to>
    <xdr:cxnSp macro="">
      <xdr:nvCxnSpPr>
        <xdr:cNvPr id="88" name="Straight Arrow Connector 87">
          <a:extLst>
            <a:ext uri="{FF2B5EF4-FFF2-40B4-BE49-F238E27FC236}">
              <a16:creationId xmlns:a16="http://schemas.microsoft.com/office/drawing/2014/main" id="{0E37658F-D082-49AF-A56D-BC5DDB90CA6B}"/>
            </a:ext>
          </a:extLst>
        </xdr:cNvPr>
        <xdr:cNvCxnSpPr/>
      </xdr:nvCxnSpPr>
      <xdr:spPr>
        <a:xfrm>
          <a:off x="2705100" y="136969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22</xdr:row>
      <xdr:rowOff>104775</xdr:rowOff>
    </xdr:from>
    <xdr:to>
      <xdr:col>1</xdr:col>
      <xdr:colOff>474345</xdr:colOff>
      <xdr:row>22</xdr:row>
      <xdr:rowOff>104775</xdr:rowOff>
    </xdr:to>
    <xdr:cxnSp macro="">
      <xdr:nvCxnSpPr>
        <xdr:cNvPr id="89" name="Straight Arrow Connector 88">
          <a:extLst>
            <a:ext uri="{FF2B5EF4-FFF2-40B4-BE49-F238E27FC236}">
              <a16:creationId xmlns:a16="http://schemas.microsoft.com/office/drawing/2014/main" id="{8FB65462-2BA9-41FD-9040-0559A9166CAF}"/>
            </a:ext>
          </a:extLst>
        </xdr:cNvPr>
        <xdr:cNvCxnSpPr/>
      </xdr:nvCxnSpPr>
      <xdr:spPr>
        <a:xfrm>
          <a:off x="2705100" y="136969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23</xdr:row>
      <xdr:rowOff>104775</xdr:rowOff>
    </xdr:from>
    <xdr:to>
      <xdr:col>1</xdr:col>
      <xdr:colOff>474345</xdr:colOff>
      <xdr:row>23</xdr:row>
      <xdr:rowOff>104775</xdr:rowOff>
    </xdr:to>
    <xdr:cxnSp macro="">
      <xdr:nvCxnSpPr>
        <xdr:cNvPr id="90" name="Straight Arrow Connector 89">
          <a:extLst>
            <a:ext uri="{FF2B5EF4-FFF2-40B4-BE49-F238E27FC236}">
              <a16:creationId xmlns:a16="http://schemas.microsoft.com/office/drawing/2014/main" id="{72D35C71-D3A8-4CF6-928B-088A2CB2CFB1}"/>
            </a:ext>
          </a:extLst>
        </xdr:cNvPr>
        <xdr:cNvCxnSpPr/>
      </xdr:nvCxnSpPr>
      <xdr:spPr>
        <a:xfrm>
          <a:off x="2705100" y="136969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24</xdr:row>
      <xdr:rowOff>104775</xdr:rowOff>
    </xdr:from>
    <xdr:to>
      <xdr:col>1</xdr:col>
      <xdr:colOff>474345</xdr:colOff>
      <xdr:row>24</xdr:row>
      <xdr:rowOff>104775</xdr:rowOff>
    </xdr:to>
    <xdr:cxnSp macro="">
      <xdr:nvCxnSpPr>
        <xdr:cNvPr id="91" name="Straight Arrow Connector 90">
          <a:extLst>
            <a:ext uri="{FF2B5EF4-FFF2-40B4-BE49-F238E27FC236}">
              <a16:creationId xmlns:a16="http://schemas.microsoft.com/office/drawing/2014/main" id="{225061E1-AF56-49F9-80B4-88CC05219F48}"/>
            </a:ext>
          </a:extLst>
        </xdr:cNvPr>
        <xdr:cNvCxnSpPr/>
      </xdr:nvCxnSpPr>
      <xdr:spPr>
        <a:xfrm>
          <a:off x="2705100" y="136969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25</xdr:row>
      <xdr:rowOff>104775</xdr:rowOff>
    </xdr:from>
    <xdr:to>
      <xdr:col>1</xdr:col>
      <xdr:colOff>474345</xdr:colOff>
      <xdr:row>25</xdr:row>
      <xdr:rowOff>104775</xdr:rowOff>
    </xdr:to>
    <xdr:cxnSp macro="">
      <xdr:nvCxnSpPr>
        <xdr:cNvPr id="92" name="Straight Arrow Connector 91">
          <a:extLst>
            <a:ext uri="{FF2B5EF4-FFF2-40B4-BE49-F238E27FC236}">
              <a16:creationId xmlns:a16="http://schemas.microsoft.com/office/drawing/2014/main" id="{3BB853A0-3BE0-449C-B9BD-61762C097779}"/>
            </a:ext>
          </a:extLst>
        </xdr:cNvPr>
        <xdr:cNvCxnSpPr/>
      </xdr:nvCxnSpPr>
      <xdr:spPr>
        <a:xfrm>
          <a:off x="2705100" y="136969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85725</xdr:colOff>
      <xdr:row>26</xdr:row>
      <xdr:rowOff>255270</xdr:rowOff>
    </xdr:from>
    <xdr:to>
      <xdr:col>1</xdr:col>
      <xdr:colOff>487680</xdr:colOff>
      <xdr:row>26</xdr:row>
      <xdr:rowOff>255270</xdr:rowOff>
    </xdr:to>
    <xdr:cxnSp macro="">
      <xdr:nvCxnSpPr>
        <xdr:cNvPr id="93" name="Straight Arrow Connector 92">
          <a:extLst>
            <a:ext uri="{FF2B5EF4-FFF2-40B4-BE49-F238E27FC236}">
              <a16:creationId xmlns:a16="http://schemas.microsoft.com/office/drawing/2014/main" id="{57484642-DA08-451F-9D99-99F75C160D63}"/>
            </a:ext>
          </a:extLst>
        </xdr:cNvPr>
        <xdr:cNvCxnSpPr/>
      </xdr:nvCxnSpPr>
      <xdr:spPr>
        <a:xfrm>
          <a:off x="2714625" y="514159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27</xdr:row>
      <xdr:rowOff>104775</xdr:rowOff>
    </xdr:from>
    <xdr:to>
      <xdr:col>1</xdr:col>
      <xdr:colOff>474345</xdr:colOff>
      <xdr:row>27</xdr:row>
      <xdr:rowOff>104775</xdr:rowOff>
    </xdr:to>
    <xdr:cxnSp macro="">
      <xdr:nvCxnSpPr>
        <xdr:cNvPr id="94" name="Straight Arrow Connector 93">
          <a:extLst>
            <a:ext uri="{FF2B5EF4-FFF2-40B4-BE49-F238E27FC236}">
              <a16:creationId xmlns:a16="http://schemas.microsoft.com/office/drawing/2014/main" id="{0E276213-EDB2-422B-8004-B6A366C7B30B}"/>
            </a:ext>
          </a:extLst>
        </xdr:cNvPr>
        <xdr:cNvCxnSpPr/>
      </xdr:nvCxnSpPr>
      <xdr:spPr>
        <a:xfrm>
          <a:off x="2705100" y="136969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28</xdr:row>
      <xdr:rowOff>104775</xdr:rowOff>
    </xdr:from>
    <xdr:to>
      <xdr:col>1</xdr:col>
      <xdr:colOff>474345</xdr:colOff>
      <xdr:row>28</xdr:row>
      <xdr:rowOff>104775</xdr:rowOff>
    </xdr:to>
    <xdr:cxnSp macro="">
      <xdr:nvCxnSpPr>
        <xdr:cNvPr id="95" name="Straight Arrow Connector 94">
          <a:extLst>
            <a:ext uri="{FF2B5EF4-FFF2-40B4-BE49-F238E27FC236}">
              <a16:creationId xmlns:a16="http://schemas.microsoft.com/office/drawing/2014/main" id="{EA186091-FA2D-492D-B052-F83F5DCE3ABB}"/>
            </a:ext>
          </a:extLst>
        </xdr:cNvPr>
        <xdr:cNvCxnSpPr/>
      </xdr:nvCxnSpPr>
      <xdr:spPr>
        <a:xfrm>
          <a:off x="2705100" y="136969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29</xdr:row>
      <xdr:rowOff>104775</xdr:rowOff>
    </xdr:from>
    <xdr:to>
      <xdr:col>1</xdr:col>
      <xdr:colOff>474345</xdr:colOff>
      <xdr:row>29</xdr:row>
      <xdr:rowOff>104775</xdr:rowOff>
    </xdr:to>
    <xdr:cxnSp macro="">
      <xdr:nvCxnSpPr>
        <xdr:cNvPr id="96" name="Straight Arrow Connector 95">
          <a:extLst>
            <a:ext uri="{FF2B5EF4-FFF2-40B4-BE49-F238E27FC236}">
              <a16:creationId xmlns:a16="http://schemas.microsoft.com/office/drawing/2014/main" id="{2C15A48B-0CE7-445F-B911-A6B0B74A3899}"/>
            </a:ext>
          </a:extLst>
        </xdr:cNvPr>
        <xdr:cNvCxnSpPr/>
      </xdr:nvCxnSpPr>
      <xdr:spPr>
        <a:xfrm>
          <a:off x="2705100" y="136969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30</xdr:row>
      <xdr:rowOff>104775</xdr:rowOff>
    </xdr:from>
    <xdr:to>
      <xdr:col>1</xdr:col>
      <xdr:colOff>474345</xdr:colOff>
      <xdr:row>30</xdr:row>
      <xdr:rowOff>104775</xdr:rowOff>
    </xdr:to>
    <xdr:cxnSp macro="">
      <xdr:nvCxnSpPr>
        <xdr:cNvPr id="97" name="Straight Arrow Connector 96">
          <a:extLst>
            <a:ext uri="{FF2B5EF4-FFF2-40B4-BE49-F238E27FC236}">
              <a16:creationId xmlns:a16="http://schemas.microsoft.com/office/drawing/2014/main" id="{E03EEF11-83D4-40A2-8BA9-4EFC27EC9F4B}"/>
            </a:ext>
          </a:extLst>
        </xdr:cNvPr>
        <xdr:cNvCxnSpPr/>
      </xdr:nvCxnSpPr>
      <xdr:spPr>
        <a:xfrm>
          <a:off x="2705100" y="136969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31</xdr:row>
      <xdr:rowOff>104775</xdr:rowOff>
    </xdr:from>
    <xdr:to>
      <xdr:col>1</xdr:col>
      <xdr:colOff>474345</xdr:colOff>
      <xdr:row>31</xdr:row>
      <xdr:rowOff>104775</xdr:rowOff>
    </xdr:to>
    <xdr:cxnSp macro="">
      <xdr:nvCxnSpPr>
        <xdr:cNvPr id="98" name="Straight Arrow Connector 97">
          <a:extLst>
            <a:ext uri="{FF2B5EF4-FFF2-40B4-BE49-F238E27FC236}">
              <a16:creationId xmlns:a16="http://schemas.microsoft.com/office/drawing/2014/main" id="{7DB7C25D-D9DC-4E6F-8E10-77D8FEF539F4}"/>
            </a:ext>
          </a:extLst>
        </xdr:cNvPr>
        <xdr:cNvCxnSpPr/>
      </xdr:nvCxnSpPr>
      <xdr:spPr>
        <a:xfrm>
          <a:off x="2705100" y="136969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32</xdr:row>
      <xdr:rowOff>104775</xdr:rowOff>
    </xdr:from>
    <xdr:to>
      <xdr:col>1</xdr:col>
      <xdr:colOff>474345</xdr:colOff>
      <xdr:row>32</xdr:row>
      <xdr:rowOff>104775</xdr:rowOff>
    </xdr:to>
    <xdr:cxnSp macro="">
      <xdr:nvCxnSpPr>
        <xdr:cNvPr id="99" name="Straight Arrow Connector 98">
          <a:extLst>
            <a:ext uri="{FF2B5EF4-FFF2-40B4-BE49-F238E27FC236}">
              <a16:creationId xmlns:a16="http://schemas.microsoft.com/office/drawing/2014/main" id="{9DE63B84-BCC6-4B40-9252-B04122C94481}"/>
            </a:ext>
          </a:extLst>
        </xdr:cNvPr>
        <xdr:cNvCxnSpPr/>
      </xdr:nvCxnSpPr>
      <xdr:spPr>
        <a:xfrm>
          <a:off x="2705100" y="136969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33</xdr:row>
      <xdr:rowOff>104775</xdr:rowOff>
    </xdr:from>
    <xdr:to>
      <xdr:col>1</xdr:col>
      <xdr:colOff>474345</xdr:colOff>
      <xdr:row>33</xdr:row>
      <xdr:rowOff>104775</xdr:rowOff>
    </xdr:to>
    <xdr:cxnSp macro="">
      <xdr:nvCxnSpPr>
        <xdr:cNvPr id="100" name="Straight Arrow Connector 99">
          <a:extLst>
            <a:ext uri="{FF2B5EF4-FFF2-40B4-BE49-F238E27FC236}">
              <a16:creationId xmlns:a16="http://schemas.microsoft.com/office/drawing/2014/main" id="{93FE5A41-77D2-4A4C-A7E9-09D0799DED3D}"/>
            </a:ext>
          </a:extLst>
        </xdr:cNvPr>
        <xdr:cNvCxnSpPr/>
      </xdr:nvCxnSpPr>
      <xdr:spPr>
        <a:xfrm>
          <a:off x="2705100" y="136969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34</xdr:row>
      <xdr:rowOff>104775</xdr:rowOff>
    </xdr:from>
    <xdr:to>
      <xdr:col>1</xdr:col>
      <xdr:colOff>474345</xdr:colOff>
      <xdr:row>34</xdr:row>
      <xdr:rowOff>104775</xdr:rowOff>
    </xdr:to>
    <xdr:cxnSp macro="">
      <xdr:nvCxnSpPr>
        <xdr:cNvPr id="101" name="Straight Arrow Connector 100">
          <a:extLst>
            <a:ext uri="{FF2B5EF4-FFF2-40B4-BE49-F238E27FC236}">
              <a16:creationId xmlns:a16="http://schemas.microsoft.com/office/drawing/2014/main" id="{EB456DC0-CD31-4531-AB1F-41B798F9A911}"/>
            </a:ext>
          </a:extLst>
        </xdr:cNvPr>
        <xdr:cNvCxnSpPr/>
      </xdr:nvCxnSpPr>
      <xdr:spPr>
        <a:xfrm>
          <a:off x="2705100" y="136969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35</xdr:row>
      <xdr:rowOff>104775</xdr:rowOff>
    </xdr:from>
    <xdr:to>
      <xdr:col>1</xdr:col>
      <xdr:colOff>474345</xdr:colOff>
      <xdr:row>35</xdr:row>
      <xdr:rowOff>104775</xdr:rowOff>
    </xdr:to>
    <xdr:cxnSp macro="">
      <xdr:nvCxnSpPr>
        <xdr:cNvPr id="102" name="Straight Arrow Connector 101">
          <a:extLst>
            <a:ext uri="{FF2B5EF4-FFF2-40B4-BE49-F238E27FC236}">
              <a16:creationId xmlns:a16="http://schemas.microsoft.com/office/drawing/2014/main" id="{334F3359-8B9E-4307-9B91-E52F2F54EE56}"/>
            </a:ext>
          </a:extLst>
        </xdr:cNvPr>
        <xdr:cNvCxnSpPr/>
      </xdr:nvCxnSpPr>
      <xdr:spPr>
        <a:xfrm>
          <a:off x="2705100" y="1369695"/>
          <a:ext cx="40195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C374667-ABCC-4EDD-99F5-3F78DE669D5B}" name="Table1" displayName="Table1" ref="A1:F147" totalsRowShown="0" headerRowDxfId="13">
  <autoFilter ref="A1:F147" xr:uid="{CED9A1A2-1EC9-4D3C-A6C0-27B545706D7C}"/>
  <tableColumns count="6">
    <tableColumn id="1" xr3:uid="{A03C3EA6-2F4A-466D-98AF-D8E3BE4C2B7F}" name="Participant" dataDxfId="12"/>
    <tableColumn id="2" xr3:uid="{199EE114-83F8-4323-A489-2D7A12B05161}" name="Rule Sect." dataDxfId="11"/>
    <tableColumn id="3" xr3:uid="{0D093703-D3ED-47EF-A4B5-A3C84392C9F2}" name="Subsect." dataDxfId="10"/>
    <tableColumn id="4" xr3:uid="{D236B35A-5743-4D09-B04D-EDB6F396A0FE}" name="Issue" dataDxfId="9"/>
    <tableColumn id="5" xr3:uid="{A985E1F7-EC85-49CF-9C64-71C34023FE2F}" name="Issue (Revised)" dataDxfId="8"/>
    <tableColumn id="6" xr3:uid="{BEF72300-3D53-4A2B-AE28-2120DE9BC8F1}" name="Comment" dataDxfId="7"/>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9BEAEE2-7BD6-4CDD-8F6E-8A723DAE476F}" name="Table2" displayName="Table2" ref="A1:B43" totalsRowShown="0" headerRowDxfId="6" dataDxfId="5">
  <autoFilter ref="A1:B43" xr:uid="{1B697FFB-1C53-420E-AE41-AB8726AEB129}"/>
  <sortState xmlns:xlrd2="http://schemas.microsoft.com/office/spreadsheetml/2017/richdata2" ref="A2:B43">
    <sortCondition descending="1" ref="B1:B43"/>
  </sortState>
  <tableColumns count="2">
    <tableColumn id="1" xr3:uid="{07EFD404-CF4E-4826-970B-FBD2BA5B0296}" name="Issue Area" dataDxfId="4"/>
    <tableColumn id="2" xr3:uid="{270177F4-ABE9-424C-9841-E8FF8DDF702D}" name="# of Mentions" dataDxfId="3"/>
  </tableColumns>
  <tableStyleInfo name="TableStyleLight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A136D369-3619-417A-9230-48A8D124D8CD}" name="Table3" displayName="Table3" ref="A1:B14" totalsRowShown="0" headerRowDxfId="2">
  <autoFilter ref="A1:B14" xr:uid="{88F512D7-83B2-4689-9A6A-3FDAEAAB522B}"/>
  <tableColumns count="2">
    <tableColumn id="1" xr3:uid="{BBD114CE-9D7E-415B-81F1-234C842BB5EC}" name="Rules Section" dataDxfId="1"/>
    <tableColumn id="2" xr3:uid="{3BE34ABA-9CFD-470F-9154-002C4E68C852}" name="# of Mentions" dataDxfId="0"/>
  </tableColumns>
  <tableStyleInfo name="TableStyleLight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1BA2BC-025E-4A5D-A06B-00C653324621}">
  <dimension ref="A1:F731"/>
  <sheetViews>
    <sheetView tabSelected="1" workbookViewId="0">
      <selection activeCell="G1" sqref="G1"/>
    </sheetView>
  </sheetViews>
  <sheetFormatPr defaultRowHeight="15" x14ac:dyDescent="0.25"/>
  <cols>
    <col min="1" max="1" width="22.7109375" style="3" customWidth="1"/>
    <col min="2" max="2" width="14.7109375" style="1" customWidth="1"/>
    <col min="3" max="3" width="13" style="1" customWidth="1"/>
    <col min="4" max="4" width="13.7109375" style="1" hidden="1" customWidth="1"/>
    <col min="5" max="5" width="19.28515625" customWidth="1"/>
    <col min="6" max="6" width="62.28515625" style="8" customWidth="1"/>
  </cols>
  <sheetData>
    <row r="1" spans="1:6" x14ac:dyDescent="0.25">
      <c r="A1" s="24" t="s">
        <v>0</v>
      </c>
      <c r="B1" s="25" t="s">
        <v>1</v>
      </c>
      <c r="C1" s="25" t="s">
        <v>2</v>
      </c>
      <c r="D1" s="25" t="s">
        <v>3</v>
      </c>
      <c r="E1" s="26" t="s">
        <v>295</v>
      </c>
      <c r="F1" s="27" t="s">
        <v>4</v>
      </c>
    </row>
    <row r="2" spans="1:6" ht="30" x14ac:dyDescent="0.25">
      <c r="A2" s="34" t="s">
        <v>5</v>
      </c>
      <c r="B2" s="21" t="s">
        <v>6</v>
      </c>
      <c r="C2" s="21"/>
      <c r="D2" s="21" t="s">
        <v>7</v>
      </c>
      <c r="E2" s="32" t="s">
        <v>248</v>
      </c>
      <c r="F2" s="28" t="s">
        <v>8</v>
      </c>
    </row>
    <row r="3" spans="1:6" ht="45" x14ac:dyDescent="0.25">
      <c r="A3" s="34" t="s">
        <v>5</v>
      </c>
      <c r="B3" s="21" t="s">
        <v>6</v>
      </c>
      <c r="C3" s="21"/>
      <c r="D3" s="21" t="s">
        <v>7</v>
      </c>
      <c r="E3" s="32" t="s">
        <v>248</v>
      </c>
      <c r="F3" s="28" t="s">
        <v>9</v>
      </c>
    </row>
    <row r="4" spans="1:6" ht="75" x14ac:dyDescent="0.25">
      <c r="A4" s="34" t="s">
        <v>5</v>
      </c>
      <c r="B4" s="21" t="s">
        <v>10</v>
      </c>
      <c r="C4" s="21"/>
      <c r="D4" s="21" t="s">
        <v>11</v>
      </c>
      <c r="E4" s="32" t="s">
        <v>113</v>
      </c>
      <c r="F4" s="28" t="s">
        <v>12</v>
      </c>
    </row>
    <row r="5" spans="1:6" ht="75" x14ac:dyDescent="0.25">
      <c r="A5" s="34" t="s">
        <v>5</v>
      </c>
      <c r="B5" s="21" t="s">
        <v>10</v>
      </c>
      <c r="C5" s="21"/>
      <c r="D5" s="21" t="s">
        <v>11</v>
      </c>
      <c r="E5" s="32" t="s">
        <v>113</v>
      </c>
      <c r="F5" s="28" t="s">
        <v>13</v>
      </c>
    </row>
    <row r="6" spans="1:6" ht="90" x14ac:dyDescent="0.25">
      <c r="A6" s="34" t="s">
        <v>5</v>
      </c>
      <c r="B6" s="21" t="s">
        <v>10</v>
      </c>
      <c r="C6" s="21"/>
      <c r="D6" s="21" t="s">
        <v>11</v>
      </c>
      <c r="E6" s="32" t="s">
        <v>113</v>
      </c>
      <c r="F6" s="28" t="s">
        <v>14</v>
      </c>
    </row>
    <row r="7" spans="1:6" ht="45" x14ac:dyDescent="0.25">
      <c r="A7" s="34" t="s">
        <v>5</v>
      </c>
      <c r="B7" s="21" t="s">
        <v>15</v>
      </c>
      <c r="C7" s="21"/>
      <c r="D7" s="21" t="s">
        <v>16</v>
      </c>
      <c r="E7" s="32" t="s">
        <v>113</v>
      </c>
      <c r="F7" s="28" t="s">
        <v>17</v>
      </c>
    </row>
    <row r="8" spans="1:6" ht="60" x14ac:dyDescent="0.25">
      <c r="A8" s="34" t="s">
        <v>5</v>
      </c>
      <c r="B8" s="21" t="s">
        <v>15</v>
      </c>
      <c r="C8" s="21"/>
      <c r="D8" s="21" t="s">
        <v>16</v>
      </c>
      <c r="E8" s="32" t="s">
        <v>113</v>
      </c>
      <c r="F8" s="28" t="s">
        <v>18</v>
      </c>
    </row>
    <row r="9" spans="1:6" ht="45" x14ac:dyDescent="0.25">
      <c r="A9" s="34" t="s">
        <v>5</v>
      </c>
      <c r="B9" s="21" t="s">
        <v>19</v>
      </c>
      <c r="C9" s="21"/>
      <c r="D9" s="21" t="s">
        <v>20</v>
      </c>
      <c r="E9" s="32" t="s">
        <v>142</v>
      </c>
      <c r="F9" s="28" t="s">
        <v>21</v>
      </c>
    </row>
    <row r="10" spans="1:6" ht="90" x14ac:dyDescent="0.25">
      <c r="A10" s="34" t="s">
        <v>5</v>
      </c>
      <c r="B10" s="21" t="s">
        <v>19</v>
      </c>
      <c r="C10" s="21" t="s">
        <v>22</v>
      </c>
      <c r="D10" s="21" t="s">
        <v>23</v>
      </c>
      <c r="E10" s="32" t="s">
        <v>268</v>
      </c>
      <c r="F10" s="28" t="s">
        <v>297</v>
      </c>
    </row>
    <row r="11" spans="1:6" ht="75" x14ac:dyDescent="0.25">
      <c r="A11" s="34" t="s">
        <v>5</v>
      </c>
      <c r="B11" s="21" t="s">
        <v>24</v>
      </c>
      <c r="C11" s="21" t="s">
        <v>25</v>
      </c>
      <c r="D11" s="21" t="s">
        <v>26</v>
      </c>
      <c r="E11" s="33" t="s">
        <v>296</v>
      </c>
      <c r="F11" s="28" t="s">
        <v>27</v>
      </c>
    </row>
    <row r="12" spans="1:6" ht="120" x14ac:dyDescent="0.25">
      <c r="A12" s="34" t="s">
        <v>5</v>
      </c>
      <c r="B12" s="21" t="s">
        <v>24</v>
      </c>
      <c r="C12" s="21" t="s">
        <v>25</v>
      </c>
      <c r="D12" s="21" t="s">
        <v>26</v>
      </c>
      <c r="E12" s="32" t="s">
        <v>219</v>
      </c>
      <c r="F12" s="28" t="s">
        <v>28</v>
      </c>
    </row>
    <row r="13" spans="1:6" ht="45" x14ac:dyDescent="0.25">
      <c r="A13" s="34" t="s">
        <v>5</v>
      </c>
      <c r="B13" s="21" t="s">
        <v>24</v>
      </c>
      <c r="C13" s="21" t="s">
        <v>25</v>
      </c>
      <c r="D13" s="21" t="s">
        <v>26</v>
      </c>
      <c r="E13" s="32" t="s">
        <v>219</v>
      </c>
      <c r="F13" s="28" t="s">
        <v>29</v>
      </c>
    </row>
    <row r="14" spans="1:6" ht="75" x14ac:dyDescent="0.25">
      <c r="A14" s="34" t="s">
        <v>5</v>
      </c>
      <c r="B14" s="21" t="s">
        <v>24</v>
      </c>
      <c r="C14" s="21" t="s">
        <v>25</v>
      </c>
      <c r="D14" s="21" t="s">
        <v>26</v>
      </c>
      <c r="E14" s="32" t="s">
        <v>153</v>
      </c>
      <c r="F14" s="28" t="s">
        <v>30</v>
      </c>
    </row>
    <row r="15" spans="1:6" ht="90" x14ac:dyDescent="0.25">
      <c r="A15" s="34" t="s">
        <v>5</v>
      </c>
      <c r="B15" s="21" t="s">
        <v>24</v>
      </c>
      <c r="C15" s="21" t="s">
        <v>25</v>
      </c>
      <c r="D15" s="21" t="s">
        <v>26</v>
      </c>
      <c r="E15" s="32" t="s">
        <v>270</v>
      </c>
      <c r="F15" s="23" t="s">
        <v>31</v>
      </c>
    </row>
    <row r="16" spans="1:6" ht="45" x14ac:dyDescent="0.25">
      <c r="A16" s="34" t="s">
        <v>5</v>
      </c>
      <c r="B16" s="21" t="s">
        <v>24</v>
      </c>
      <c r="C16" s="21" t="s">
        <v>25</v>
      </c>
      <c r="D16" s="21" t="s">
        <v>26</v>
      </c>
      <c r="E16" s="32" t="s">
        <v>270</v>
      </c>
      <c r="F16" s="23" t="s">
        <v>32</v>
      </c>
    </row>
    <row r="17" spans="1:6" ht="120" x14ac:dyDescent="0.25">
      <c r="A17" s="34" t="s">
        <v>5</v>
      </c>
      <c r="B17" s="21" t="s">
        <v>24</v>
      </c>
      <c r="C17" s="21" t="s">
        <v>25</v>
      </c>
      <c r="D17" s="21" t="s">
        <v>33</v>
      </c>
      <c r="E17" s="32" t="s">
        <v>179</v>
      </c>
      <c r="F17" s="28" t="s">
        <v>303</v>
      </c>
    </row>
    <row r="18" spans="1:6" ht="60" x14ac:dyDescent="0.25">
      <c r="A18" s="34" t="s">
        <v>5</v>
      </c>
      <c r="B18" s="21" t="s">
        <v>24</v>
      </c>
      <c r="C18" s="21" t="s">
        <v>25</v>
      </c>
      <c r="D18" s="21" t="s">
        <v>33</v>
      </c>
      <c r="E18" s="32" t="s">
        <v>179</v>
      </c>
      <c r="F18" s="23" t="s">
        <v>34</v>
      </c>
    </row>
    <row r="19" spans="1:6" ht="60" x14ac:dyDescent="0.25">
      <c r="A19" s="34" t="s">
        <v>5</v>
      </c>
      <c r="B19" s="29" t="s">
        <v>24</v>
      </c>
      <c r="C19" s="29" t="s">
        <v>25</v>
      </c>
      <c r="D19" s="29" t="s">
        <v>35</v>
      </c>
      <c r="E19" s="32" t="s">
        <v>280</v>
      </c>
      <c r="F19" s="28" t="s">
        <v>36</v>
      </c>
    </row>
    <row r="20" spans="1:6" ht="30" x14ac:dyDescent="0.25">
      <c r="A20" s="34" t="s">
        <v>5</v>
      </c>
      <c r="B20" s="29" t="s">
        <v>24</v>
      </c>
      <c r="C20" s="29" t="s">
        <v>25</v>
      </c>
      <c r="D20" s="29" t="s">
        <v>35</v>
      </c>
      <c r="E20" s="32" t="s">
        <v>280</v>
      </c>
      <c r="F20" s="28" t="s">
        <v>37</v>
      </c>
    </row>
    <row r="21" spans="1:6" ht="45" x14ac:dyDescent="0.25">
      <c r="A21" s="34" t="s">
        <v>5</v>
      </c>
      <c r="B21" s="21" t="s">
        <v>38</v>
      </c>
      <c r="C21" s="21" t="s">
        <v>39</v>
      </c>
      <c r="D21" s="29" t="s">
        <v>35</v>
      </c>
      <c r="E21" s="32" t="s">
        <v>280</v>
      </c>
      <c r="F21" s="28" t="s">
        <v>40</v>
      </c>
    </row>
    <row r="22" spans="1:6" ht="60" x14ac:dyDescent="0.25">
      <c r="A22" s="34" t="s">
        <v>5</v>
      </c>
      <c r="B22" s="21" t="s">
        <v>38</v>
      </c>
      <c r="C22" s="21" t="s">
        <v>39</v>
      </c>
      <c r="D22" s="21" t="s">
        <v>41</v>
      </c>
      <c r="E22" s="32" t="s">
        <v>277</v>
      </c>
      <c r="F22" s="28" t="s">
        <v>42</v>
      </c>
    </row>
    <row r="23" spans="1:6" ht="60" x14ac:dyDescent="0.25">
      <c r="A23" s="34" t="s">
        <v>5</v>
      </c>
      <c r="B23" s="21" t="s">
        <v>38</v>
      </c>
      <c r="C23" s="21" t="s">
        <v>39</v>
      </c>
      <c r="D23" s="21" t="s">
        <v>43</v>
      </c>
      <c r="E23" s="32" t="s">
        <v>271</v>
      </c>
      <c r="F23" s="28" t="s">
        <v>44</v>
      </c>
    </row>
    <row r="24" spans="1:6" ht="60" x14ac:dyDescent="0.25">
      <c r="A24" s="34" t="s">
        <v>5</v>
      </c>
      <c r="B24" s="21" t="s">
        <v>38</v>
      </c>
      <c r="C24" s="21" t="s">
        <v>39</v>
      </c>
      <c r="D24" s="21" t="s">
        <v>45</v>
      </c>
      <c r="E24" s="32" t="s">
        <v>273</v>
      </c>
      <c r="F24" s="28" t="s">
        <v>46</v>
      </c>
    </row>
    <row r="25" spans="1:6" ht="120" x14ac:dyDescent="0.25">
      <c r="A25" s="34" t="s">
        <v>5</v>
      </c>
      <c r="B25" s="21" t="s">
        <v>47</v>
      </c>
      <c r="C25" s="21"/>
      <c r="D25" s="21" t="s">
        <v>48</v>
      </c>
      <c r="E25" s="32" t="s">
        <v>264</v>
      </c>
      <c r="F25" s="28" t="s">
        <v>49</v>
      </c>
    </row>
    <row r="26" spans="1:6" ht="60" x14ac:dyDescent="0.25">
      <c r="A26" s="34" t="s">
        <v>5</v>
      </c>
      <c r="B26" s="21" t="s">
        <v>50</v>
      </c>
      <c r="C26" s="21"/>
      <c r="D26" s="21" t="s">
        <v>51</v>
      </c>
      <c r="E26" s="32" t="s">
        <v>281</v>
      </c>
      <c r="F26" s="28" t="s">
        <v>304</v>
      </c>
    </row>
    <row r="27" spans="1:6" ht="90" x14ac:dyDescent="0.25">
      <c r="A27" s="34" t="s">
        <v>5</v>
      </c>
      <c r="B27" s="21" t="s">
        <v>52</v>
      </c>
      <c r="C27" s="21"/>
      <c r="D27" s="21" t="s">
        <v>53</v>
      </c>
      <c r="E27" s="32" t="s">
        <v>125</v>
      </c>
      <c r="F27" s="28" t="s">
        <v>305</v>
      </c>
    </row>
    <row r="28" spans="1:6" ht="45" x14ac:dyDescent="0.25">
      <c r="A28" s="34" t="s">
        <v>5</v>
      </c>
      <c r="B28" s="21" t="s">
        <v>54</v>
      </c>
      <c r="C28" s="21"/>
      <c r="D28" s="29" t="s">
        <v>55</v>
      </c>
      <c r="E28" s="32" t="s">
        <v>133</v>
      </c>
      <c r="F28" s="28" t="s">
        <v>306</v>
      </c>
    </row>
    <row r="29" spans="1:6" ht="45" x14ac:dyDescent="0.25">
      <c r="A29" s="34" t="s">
        <v>5</v>
      </c>
      <c r="B29" s="21" t="s">
        <v>54</v>
      </c>
      <c r="C29" s="21"/>
      <c r="D29" s="29" t="s">
        <v>56</v>
      </c>
      <c r="E29" s="32" t="s">
        <v>133</v>
      </c>
      <c r="F29" s="28" t="s">
        <v>307</v>
      </c>
    </row>
    <row r="30" spans="1:6" ht="75" x14ac:dyDescent="0.25">
      <c r="A30" s="34" t="s">
        <v>57</v>
      </c>
      <c r="B30" s="29" t="s">
        <v>58</v>
      </c>
      <c r="C30" s="29" t="s">
        <v>59</v>
      </c>
      <c r="D30" s="29" t="s">
        <v>60</v>
      </c>
      <c r="E30" s="32" t="s">
        <v>283</v>
      </c>
      <c r="F30" s="28" t="s">
        <v>61</v>
      </c>
    </row>
    <row r="31" spans="1:6" ht="75" x14ac:dyDescent="0.25">
      <c r="A31" s="34" t="s">
        <v>57</v>
      </c>
      <c r="B31" s="29" t="s">
        <v>62</v>
      </c>
      <c r="C31" s="29" t="s">
        <v>63</v>
      </c>
      <c r="D31" s="29" t="s">
        <v>60</v>
      </c>
      <c r="E31" s="32" t="s">
        <v>283</v>
      </c>
      <c r="F31" s="28" t="s">
        <v>61</v>
      </c>
    </row>
    <row r="32" spans="1:6" ht="75" x14ac:dyDescent="0.25">
      <c r="A32" s="34" t="s">
        <v>57</v>
      </c>
      <c r="B32" s="29" t="s">
        <v>24</v>
      </c>
      <c r="C32" s="29"/>
      <c r="D32" s="29" t="s">
        <v>60</v>
      </c>
      <c r="E32" s="32" t="s">
        <v>283</v>
      </c>
      <c r="F32" s="28" t="s">
        <v>64</v>
      </c>
    </row>
    <row r="33" spans="1:6" ht="75" x14ac:dyDescent="0.25">
      <c r="A33" s="34" t="s">
        <v>57</v>
      </c>
      <c r="B33" s="29" t="s">
        <v>65</v>
      </c>
      <c r="C33" s="29" t="s">
        <v>59</v>
      </c>
      <c r="D33" s="29" t="s">
        <v>60</v>
      </c>
      <c r="E33" s="32" t="s">
        <v>283</v>
      </c>
      <c r="F33" s="28" t="s">
        <v>64</v>
      </c>
    </row>
    <row r="34" spans="1:6" ht="75" x14ac:dyDescent="0.25">
      <c r="A34" s="34" t="s">
        <v>57</v>
      </c>
      <c r="B34" s="29" t="s">
        <v>62</v>
      </c>
      <c r="C34" s="29" t="s">
        <v>63</v>
      </c>
      <c r="D34" s="29" t="s">
        <v>60</v>
      </c>
      <c r="E34" s="32" t="s">
        <v>283</v>
      </c>
      <c r="F34" s="28" t="s">
        <v>64</v>
      </c>
    </row>
    <row r="35" spans="1:6" ht="120" x14ac:dyDescent="0.25">
      <c r="A35" s="34" t="s">
        <v>57</v>
      </c>
      <c r="B35" s="29" t="s">
        <v>62</v>
      </c>
      <c r="C35" s="29" t="s">
        <v>66</v>
      </c>
      <c r="D35" s="29" t="s">
        <v>67</v>
      </c>
      <c r="E35" s="32" t="s">
        <v>278</v>
      </c>
      <c r="F35" s="28" t="s">
        <v>308</v>
      </c>
    </row>
    <row r="36" spans="1:6" ht="45" x14ac:dyDescent="0.25">
      <c r="A36" s="34" t="s">
        <v>57</v>
      </c>
      <c r="B36" s="29" t="s">
        <v>24</v>
      </c>
      <c r="C36" s="21"/>
      <c r="D36" s="29" t="s">
        <v>68</v>
      </c>
      <c r="E36" s="32" t="s">
        <v>270</v>
      </c>
      <c r="F36" s="28" t="s">
        <v>69</v>
      </c>
    </row>
    <row r="37" spans="1:6" ht="45" x14ac:dyDescent="0.25">
      <c r="A37" s="34" t="s">
        <v>57</v>
      </c>
      <c r="B37" s="29" t="s">
        <v>24</v>
      </c>
      <c r="C37" s="21"/>
      <c r="D37" s="29" t="s">
        <v>68</v>
      </c>
      <c r="E37" s="32" t="s">
        <v>270</v>
      </c>
      <c r="F37" s="28" t="s">
        <v>70</v>
      </c>
    </row>
    <row r="38" spans="1:6" ht="45" x14ac:dyDescent="0.25">
      <c r="A38" s="34" t="s">
        <v>57</v>
      </c>
      <c r="B38" s="29" t="s">
        <v>24</v>
      </c>
      <c r="C38" s="21"/>
      <c r="D38" s="29" t="s">
        <v>68</v>
      </c>
      <c r="E38" s="32" t="s">
        <v>270</v>
      </c>
      <c r="F38" s="28" t="s">
        <v>309</v>
      </c>
    </row>
    <row r="39" spans="1:6" ht="30" x14ac:dyDescent="0.25">
      <c r="A39" s="34" t="s">
        <v>57</v>
      </c>
      <c r="B39" s="29" t="s">
        <v>58</v>
      </c>
      <c r="C39" s="21"/>
      <c r="D39" s="29" t="s">
        <v>71</v>
      </c>
      <c r="E39" s="32" t="s">
        <v>284</v>
      </c>
      <c r="F39" s="28" t="s">
        <v>72</v>
      </c>
    </row>
    <row r="40" spans="1:6" ht="30" x14ac:dyDescent="0.25">
      <c r="A40" s="34" t="s">
        <v>57</v>
      </c>
      <c r="B40" s="29" t="s">
        <v>62</v>
      </c>
      <c r="C40" s="21"/>
      <c r="D40" s="29" t="s">
        <v>71</v>
      </c>
      <c r="E40" s="32" t="s">
        <v>284</v>
      </c>
      <c r="F40" s="28" t="s">
        <v>72</v>
      </c>
    </row>
    <row r="41" spans="1:6" ht="60" x14ac:dyDescent="0.25">
      <c r="A41" s="34" t="s">
        <v>57</v>
      </c>
      <c r="B41" s="29" t="s">
        <v>58</v>
      </c>
      <c r="C41" s="21"/>
      <c r="D41" s="29" t="s">
        <v>73</v>
      </c>
      <c r="E41" s="32" t="s">
        <v>283</v>
      </c>
      <c r="F41" s="28" t="s">
        <v>74</v>
      </c>
    </row>
    <row r="42" spans="1:6" ht="60" x14ac:dyDescent="0.25">
      <c r="A42" s="34" t="s">
        <v>57</v>
      </c>
      <c r="B42" s="29" t="s">
        <v>62</v>
      </c>
      <c r="C42" s="21"/>
      <c r="D42" s="29" t="s">
        <v>73</v>
      </c>
      <c r="E42" s="32" t="s">
        <v>283</v>
      </c>
      <c r="F42" s="28" t="s">
        <v>74</v>
      </c>
    </row>
    <row r="43" spans="1:6" ht="45" x14ac:dyDescent="0.25">
      <c r="A43" s="34" t="s">
        <v>75</v>
      </c>
      <c r="B43" s="21" t="s">
        <v>24</v>
      </c>
      <c r="C43" s="21"/>
      <c r="D43" s="29" t="s">
        <v>76</v>
      </c>
      <c r="E43" s="32" t="s">
        <v>153</v>
      </c>
      <c r="F43" s="28" t="s">
        <v>310</v>
      </c>
    </row>
    <row r="44" spans="1:6" ht="90" x14ac:dyDescent="0.25">
      <c r="A44" s="34" t="s">
        <v>75</v>
      </c>
      <c r="B44" s="29" t="s">
        <v>24</v>
      </c>
      <c r="C44" s="21"/>
      <c r="D44" s="29" t="s">
        <v>77</v>
      </c>
      <c r="E44" s="32" t="s">
        <v>274</v>
      </c>
      <c r="F44" s="28" t="s">
        <v>78</v>
      </c>
    </row>
    <row r="45" spans="1:6" ht="165" x14ac:dyDescent="0.25">
      <c r="A45" s="34" t="s">
        <v>75</v>
      </c>
      <c r="B45" s="29" t="s">
        <v>24</v>
      </c>
      <c r="C45" s="21"/>
      <c r="D45" s="29" t="s">
        <v>77</v>
      </c>
      <c r="E45" s="32" t="s">
        <v>274</v>
      </c>
      <c r="F45" s="28" t="s">
        <v>79</v>
      </c>
    </row>
    <row r="46" spans="1:6" ht="105" x14ac:dyDescent="0.25">
      <c r="A46" s="34" t="s">
        <v>75</v>
      </c>
      <c r="B46" s="29" t="s">
        <v>24</v>
      </c>
      <c r="C46" s="21"/>
      <c r="D46" s="29" t="s">
        <v>77</v>
      </c>
      <c r="E46" s="32" t="s">
        <v>274</v>
      </c>
      <c r="F46" s="28" t="s">
        <v>80</v>
      </c>
    </row>
    <row r="47" spans="1:6" ht="45" x14ac:dyDescent="0.25">
      <c r="A47" s="34" t="s">
        <v>75</v>
      </c>
      <c r="B47" s="21"/>
      <c r="C47" s="21"/>
      <c r="D47" s="29" t="s">
        <v>81</v>
      </c>
      <c r="E47" s="32" t="s">
        <v>294</v>
      </c>
      <c r="F47" s="28" t="s">
        <v>82</v>
      </c>
    </row>
    <row r="48" spans="1:6" ht="30" x14ac:dyDescent="0.25">
      <c r="A48" s="34" t="s">
        <v>75</v>
      </c>
      <c r="B48" s="21"/>
      <c r="C48" s="21"/>
      <c r="D48" s="29" t="s">
        <v>83</v>
      </c>
      <c r="E48" s="32" t="s">
        <v>282</v>
      </c>
      <c r="F48" s="28" t="s">
        <v>84</v>
      </c>
    </row>
    <row r="49" spans="1:6" ht="60" x14ac:dyDescent="0.25">
      <c r="A49" s="34" t="s">
        <v>75</v>
      </c>
      <c r="B49" s="21"/>
      <c r="C49" s="21"/>
      <c r="D49" s="29" t="s">
        <v>85</v>
      </c>
      <c r="E49" s="32" t="s">
        <v>179</v>
      </c>
      <c r="F49" s="28" t="s">
        <v>86</v>
      </c>
    </row>
    <row r="50" spans="1:6" ht="90" x14ac:dyDescent="0.25">
      <c r="A50" s="34" t="s">
        <v>75</v>
      </c>
      <c r="B50" s="21"/>
      <c r="C50" s="21"/>
      <c r="D50" s="29" t="s">
        <v>87</v>
      </c>
      <c r="E50" s="32" t="s">
        <v>298</v>
      </c>
      <c r="F50" s="28" t="s">
        <v>88</v>
      </c>
    </row>
    <row r="51" spans="1:6" ht="90" x14ac:dyDescent="0.25">
      <c r="A51" s="34" t="s">
        <v>75</v>
      </c>
      <c r="B51" s="29" t="s">
        <v>89</v>
      </c>
      <c r="C51" s="21"/>
      <c r="D51" s="29" t="s">
        <v>90</v>
      </c>
      <c r="E51" s="32" t="s">
        <v>90</v>
      </c>
      <c r="F51" s="28" t="s">
        <v>91</v>
      </c>
    </row>
    <row r="52" spans="1:6" ht="60" x14ac:dyDescent="0.25">
      <c r="A52" s="34" t="s">
        <v>75</v>
      </c>
      <c r="B52" s="29" t="s">
        <v>89</v>
      </c>
      <c r="C52" s="29" t="s">
        <v>92</v>
      </c>
      <c r="D52" s="29" t="s">
        <v>90</v>
      </c>
      <c r="E52" s="32" t="s">
        <v>90</v>
      </c>
      <c r="F52" s="28" t="s">
        <v>93</v>
      </c>
    </row>
    <row r="53" spans="1:6" ht="75" x14ac:dyDescent="0.25">
      <c r="A53" s="34" t="s">
        <v>75</v>
      </c>
      <c r="B53" s="29" t="s">
        <v>89</v>
      </c>
      <c r="C53" s="21"/>
      <c r="D53" s="29" t="s">
        <v>90</v>
      </c>
      <c r="E53" s="32" t="s">
        <v>90</v>
      </c>
      <c r="F53" s="28" t="s">
        <v>94</v>
      </c>
    </row>
    <row r="54" spans="1:6" ht="60" x14ac:dyDescent="0.25">
      <c r="A54" s="34" t="s">
        <v>75</v>
      </c>
      <c r="B54" s="21"/>
      <c r="C54" s="21"/>
      <c r="D54" s="29" t="s">
        <v>95</v>
      </c>
      <c r="E54" s="32" t="s">
        <v>272</v>
      </c>
      <c r="F54" s="28" t="s">
        <v>96</v>
      </c>
    </row>
    <row r="55" spans="1:6" ht="45" x14ac:dyDescent="0.25">
      <c r="A55" s="34" t="s">
        <v>75</v>
      </c>
      <c r="B55" s="29" t="s">
        <v>54</v>
      </c>
      <c r="C55" s="21"/>
      <c r="D55" s="29" t="s">
        <v>97</v>
      </c>
      <c r="E55" s="32" t="s">
        <v>133</v>
      </c>
      <c r="F55" s="28" t="s">
        <v>311</v>
      </c>
    </row>
    <row r="56" spans="1:6" ht="75" x14ac:dyDescent="0.25">
      <c r="A56" s="34" t="s">
        <v>98</v>
      </c>
      <c r="B56" s="21" t="s">
        <v>24</v>
      </c>
      <c r="C56" s="21"/>
      <c r="D56" s="21" t="s">
        <v>99</v>
      </c>
      <c r="E56" s="32" t="s">
        <v>99</v>
      </c>
      <c r="F56" s="28" t="s">
        <v>100</v>
      </c>
    </row>
    <row r="57" spans="1:6" ht="135" x14ac:dyDescent="0.25">
      <c r="A57" s="34" t="s">
        <v>98</v>
      </c>
      <c r="B57" s="21" t="s">
        <v>24</v>
      </c>
      <c r="C57" s="21"/>
      <c r="D57" s="21" t="s">
        <v>101</v>
      </c>
      <c r="E57" s="32" t="s">
        <v>264</v>
      </c>
      <c r="F57" s="28" t="s">
        <v>102</v>
      </c>
    </row>
    <row r="58" spans="1:6" ht="120" x14ac:dyDescent="0.25">
      <c r="A58" s="34" t="s">
        <v>98</v>
      </c>
      <c r="B58" s="21" t="s">
        <v>24</v>
      </c>
      <c r="C58" s="21" t="s">
        <v>103</v>
      </c>
      <c r="D58" s="21" t="s">
        <v>104</v>
      </c>
      <c r="E58" s="32" t="s">
        <v>104</v>
      </c>
      <c r="F58" s="28" t="s">
        <v>105</v>
      </c>
    </row>
    <row r="59" spans="1:6" ht="195" x14ac:dyDescent="0.25">
      <c r="A59" s="35" t="s">
        <v>98</v>
      </c>
      <c r="B59" s="29" t="s">
        <v>6</v>
      </c>
      <c r="C59" s="29" t="s">
        <v>106</v>
      </c>
      <c r="D59" s="29" t="s">
        <v>107</v>
      </c>
      <c r="E59" s="32" t="s">
        <v>107</v>
      </c>
      <c r="F59" s="28" t="s">
        <v>108</v>
      </c>
    </row>
    <row r="60" spans="1:6" ht="105" x14ac:dyDescent="0.25">
      <c r="A60" s="35" t="s">
        <v>98</v>
      </c>
      <c r="B60" s="29" t="s">
        <v>58</v>
      </c>
      <c r="C60" s="29" t="s">
        <v>109</v>
      </c>
      <c r="D60" s="29" t="s">
        <v>107</v>
      </c>
      <c r="E60" s="32" t="s">
        <v>107</v>
      </c>
      <c r="F60" s="28" t="s">
        <v>110</v>
      </c>
    </row>
    <row r="61" spans="1:6" ht="225" x14ac:dyDescent="0.25">
      <c r="A61" s="34" t="s">
        <v>98</v>
      </c>
      <c r="B61" s="21" t="s">
        <v>62</v>
      </c>
      <c r="C61" s="21" t="s">
        <v>111</v>
      </c>
      <c r="D61" s="21" t="s">
        <v>107</v>
      </c>
      <c r="E61" s="32" t="s">
        <v>107</v>
      </c>
      <c r="F61" s="28" t="s">
        <v>112</v>
      </c>
    </row>
    <row r="62" spans="1:6" ht="105" x14ac:dyDescent="0.25">
      <c r="A62" s="34" t="s">
        <v>98</v>
      </c>
      <c r="B62" s="21" t="s">
        <v>10</v>
      </c>
      <c r="C62" s="21"/>
      <c r="D62" s="21" t="s">
        <v>113</v>
      </c>
      <c r="E62" s="32" t="s">
        <v>113</v>
      </c>
      <c r="F62" s="28" t="s">
        <v>114</v>
      </c>
    </row>
    <row r="63" spans="1:6" ht="90" x14ac:dyDescent="0.25">
      <c r="A63" s="34" t="s">
        <v>98</v>
      </c>
      <c r="B63" s="21" t="s">
        <v>10</v>
      </c>
      <c r="C63" s="21" t="s">
        <v>115</v>
      </c>
      <c r="D63" s="21" t="s">
        <v>116</v>
      </c>
      <c r="E63" s="32" t="s">
        <v>276</v>
      </c>
      <c r="F63" s="28" t="s">
        <v>117</v>
      </c>
    </row>
    <row r="64" spans="1:6" ht="105" x14ac:dyDescent="0.25">
      <c r="A64" s="34" t="s">
        <v>98</v>
      </c>
      <c r="B64" s="21" t="s">
        <v>15</v>
      </c>
      <c r="C64" s="21"/>
      <c r="D64" s="21" t="s">
        <v>113</v>
      </c>
      <c r="E64" s="32" t="s">
        <v>113</v>
      </c>
      <c r="F64" s="28" t="s">
        <v>118</v>
      </c>
    </row>
    <row r="65" spans="1:6" ht="120" x14ac:dyDescent="0.25">
      <c r="A65" s="34" t="s">
        <v>98</v>
      </c>
      <c r="B65" s="21" t="s">
        <v>50</v>
      </c>
      <c r="C65" s="21"/>
      <c r="D65" s="21" t="s">
        <v>119</v>
      </c>
      <c r="E65" s="32" t="s">
        <v>258</v>
      </c>
      <c r="F65" s="28" t="s">
        <v>120</v>
      </c>
    </row>
    <row r="66" spans="1:6" ht="75" x14ac:dyDescent="0.25">
      <c r="A66" s="34" t="s">
        <v>98</v>
      </c>
      <c r="B66" s="21" t="s">
        <v>50</v>
      </c>
      <c r="C66" s="21"/>
      <c r="D66" s="21" t="s">
        <v>121</v>
      </c>
      <c r="E66" s="32" t="s">
        <v>121</v>
      </c>
      <c r="F66" s="28" t="s">
        <v>122</v>
      </c>
    </row>
    <row r="67" spans="1:6" ht="120" x14ac:dyDescent="0.25">
      <c r="A67" s="34" t="s">
        <v>98</v>
      </c>
      <c r="B67" s="21" t="s">
        <v>50</v>
      </c>
      <c r="C67" s="21"/>
      <c r="D67" s="21" t="s">
        <v>123</v>
      </c>
      <c r="E67" s="32" t="s">
        <v>123</v>
      </c>
      <c r="F67" s="28" t="s">
        <v>124</v>
      </c>
    </row>
    <row r="68" spans="1:6" ht="120" x14ac:dyDescent="0.25">
      <c r="A68" s="34" t="s">
        <v>98</v>
      </c>
      <c r="B68" s="21" t="s">
        <v>52</v>
      </c>
      <c r="C68" s="21" t="s">
        <v>106</v>
      </c>
      <c r="D68" s="21" t="s">
        <v>125</v>
      </c>
      <c r="E68" s="32" t="s">
        <v>125</v>
      </c>
      <c r="F68" s="28" t="s">
        <v>126</v>
      </c>
    </row>
    <row r="69" spans="1:6" ht="120" x14ac:dyDescent="0.25">
      <c r="A69" s="34" t="s">
        <v>98</v>
      </c>
      <c r="B69" s="21"/>
      <c r="C69" s="21"/>
      <c r="D69" s="21" t="s">
        <v>127</v>
      </c>
      <c r="E69" s="32" t="s">
        <v>127</v>
      </c>
      <c r="F69" s="28" t="s">
        <v>128</v>
      </c>
    </row>
    <row r="70" spans="1:6" ht="75" x14ac:dyDescent="0.25">
      <c r="A70" s="34" t="s">
        <v>98</v>
      </c>
      <c r="B70" s="21"/>
      <c r="C70" s="21"/>
      <c r="D70" s="21" t="s">
        <v>129</v>
      </c>
      <c r="E70" s="32" t="s">
        <v>129</v>
      </c>
      <c r="F70" s="28" t="s">
        <v>130</v>
      </c>
    </row>
    <row r="71" spans="1:6" ht="105" x14ac:dyDescent="0.25">
      <c r="A71" s="34" t="s">
        <v>98</v>
      </c>
      <c r="B71" s="21"/>
      <c r="C71" s="21"/>
      <c r="D71" s="21" t="s">
        <v>131</v>
      </c>
      <c r="E71" s="32" t="s">
        <v>131</v>
      </c>
      <c r="F71" s="28" t="s">
        <v>132</v>
      </c>
    </row>
    <row r="72" spans="1:6" ht="75" x14ac:dyDescent="0.25">
      <c r="A72" s="34" t="s">
        <v>98</v>
      </c>
      <c r="B72" s="21"/>
      <c r="C72" s="21"/>
      <c r="D72" s="21" t="s">
        <v>133</v>
      </c>
      <c r="E72" s="32" t="s">
        <v>133</v>
      </c>
      <c r="F72" s="28" t="s">
        <v>134</v>
      </c>
    </row>
    <row r="73" spans="1:6" ht="30" x14ac:dyDescent="0.25">
      <c r="A73" s="34" t="s">
        <v>135</v>
      </c>
      <c r="B73" s="29" t="s">
        <v>24</v>
      </c>
      <c r="C73" s="21" t="s">
        <v>103</v>
      </c>
      <c r="D73" s="29" t="s">
        <v>104</v>
      </c>
      <c r="E73" s="32" t="s">
        <v>104</v>
      </c>
      <c r="F73" s="28" t="s">
        <v>136</v>
      </c>
    </row>
    <row r="74" spans="1:6" ht="124.9" customHeight="1" x14ac:dyDescent="0.25">
      <c r="A74" s="34" t="s">
        <v>135</v>
      </c>
      <c r="B74" s="29" t="s">
        <v>24</v>
      </c>
      <c r="C74" s="21"/>
      <c r="D74" s="29" t="s">
        <v>99</v>
      </c>
      <c r="E74" s="32" t="s">
        <v>99</v>
      </c>
      <c r="F74" s="28" t="s">
        <v>137</v>
      </c>
    </row>
    <row r="75" spans="1:6" ht="120" x14ac:dyDescent="0.25">
      <c r="A75" s="34" t="s">
        <v>135</v>
      </c>
      <c r="B75" s="29" t="s">
        <v>6</v>
      </c>
      <c r="C75" s="21" t="s">
        <v>138</v>
      </c>
      <c r="D75" s="29" t="s">
        <v>139</v>
      </c>
      <c r="E75" s="32" t="s">
        <v>139</v>
      </c>
      <c r="F75" s="28" t="s">
        <v>140</v>
      </c>
    </row>
    <row r="76" spans="1:6" ht="45" x14ac:dyDescent="0.25">
      <c r="A76" s="34" t="s">
        <v>135</v>
      </c>
      <c r="B76" s="29" t="s">
        <v>10</v>
      </c>
      <c r="C76" s="21"/>
      <c r="D76" s="29" t="s">
        <v>113</v>
      </c>
      <c r="E76" s="32" t="s">
        <v>113</v>
      </c>
      <c r="F76" s="28" t="s">
        <v>141</v>
      </c>
    </row>
    <row r="77" spans="1:6" ht="45" x14ac:dyDescent="0.25">
      <c r="A77" s="34" t="s">
        <v>135</v>
      </c>
      <c r="B77" s="29" t="s">
        <v>19</v>
      </c>
      <c r="C77" s="21" t="s">
        <v>106</v>
      </c>
      <c r="D77" s="29" t="s">
        <v>142</v>
      </c>
      <c r="E77" s="32" t="s">
        <v>142</v>
      </c>
      <c r="F77" s="28" t="s">
        <v>143</v>
      </c>
    </row>
    <row r="78" spans="1:6" ht="150" x14ac:dyDescent="0.25">
      <c r="A78" s="34" t="s">
        <v>135</v>
      </c>
      <c r="B78" s="29" t="s">
        <v>50</v>
      </c>
      <c r="C78" s="21"/>
      <c r="D78" s="29" t="s">
        <v>119</v>
      </c>
      <c r="E78" s="32" t="s">
        <v>258</v>
      </c>
      <c r="F78" s="28" t="s">
        <v>144</v>
      </c>
    </row>
    <row r="79" spans="1:6" ht="60" x14ac:dyDescent="0.25">
      <c r="A79" s="34" t="s">
        <v>135</v>
      </c>
      <c r="B79" s="29"/>
      <c r="C79" s="21"/>
      <c r="D79" s="29" t="s">
        <v>133</v>
      </c>
      <c r="E79" s="32" t="s">
        <v>133</v>
      </c>
      <c r="F79" s="28" t="s">
        <v>145</v>
      </c>
    </row>
    <row r="80" spans="1:6" ht="30" x14ac:dyDescent="0.25">
      <c r="A80" s="34" t="s">
        <v>146</v>
      </c>
      <c r="B80" s="29" t="s">
        <v>24</v>
      </c>
      <c r="C80" s="21"/>
      <c r="D80" s="29" t="s">
        <v>147</v>
      </c>
      <c r="E80" s="32" t="s">
        <v>147</v>
      </c>
      <c r="F80" s="28" t="s">
        <v>148</v>
      </c>
    </row>
    <row r="81" spans="1:6" ht="45" x14ac:dyDescent="0.25">
      <c r="A81" s="34" t="s">
        <v>146</v>
      </c>
      <c r="B81" s="29" t="s">
        <v>24</v>
      </c>
      <c r="C81" s="21" t="s">
        <v>149</v>
      </c>
      <c r="D81" s="29" t="s">
        <v>150</v>
      </c>
      <c r="E81" s="32" t="s">
        <v>150</v>
      </c>
      <c r="F81" s="28" t="s">
        <v>151</v>
      </c>
    </row>
    <row r="82" spans="1:6" ht="75" x14ac:dyDescent="0.25">
      <c r="A82" s="34" t="s">
        <v>146</v>
      </c>
      <c r="B82" s="29" t="s">
        <v>24</v>
      </c>
      <c r="C82" s="21" t="s">
        <v>152</v>
      </c>
      <c r="D82" s="29" t="s">
        <v>153</v>
      </c>
      <c r="E82" s="32" t="s">
        <v>153</v>
      </c>
      <c r="F82" s="28" t="s">
        <v>154</v>
      </c>
    </row>
    <row r="83" spans="1:6" ht="30" x14ac:dyDescent="0.25">
      <c r="A83" s="34" t="s">
        <v>146</v>
      </c>
      <c r="B83" s="29" t="s">
        <v>24</v>
      </c>
      <c r="C83" s="21" t="s">
        <v>103</v>
      </c>
      <c r="D83" s="29" t="s">
        <v>104</v>
      </c>
      <c r="E83" s="32" t="s">
        <v>104</v>
      </c>
      <c r="F83" s="28" t="s">
        <v>155</v>
      </c>
    </row>
    <row r="84" spans="1:6" ht="90" x14ac:dyDescent="0.25">
      <c r="A84" s="34" t="s">
        <v>146</v>
      </c>
      <c r="B84" s="29" t="s">
        <v>6</v>
      </c>
      <c r="C84" s="21" t="s">
        <v>156</v>
      </c>
      <c r="D84" s="29" t="s">
        <v>157</v>
      </c>
      <c r="E84" s="32" t="s">
        <v>157</v>
      </c>
      <c r="F84" s="28" t="s">
        <v>158</v>
      </c>
    </row>
    <row r="85" spans="1:6" ht="120" x14ac:dyDescent="0.25">
      <c r="A85" s="35" t="s">
        <v>146</v>
      </c>
      <c r="B85" s="21" t="s">
        <v>6</v>
      </c>
      <c r="C85" s="21" t="s">
        <v>138</v>
      </c>
      <c r="D85" s="21" t="s">
        <v>139</v>
      </c>
      <c r="E85" s="32" t="s">
        <v>139</v>
      </c>
      <c r="F85" s="28" t="s">
        <v>159</v>
      </c>
    </row>
    <row r="86" spans="1:6" ht="90" x14ac:dyDescent="0.25">
      <c r="A86" s="35" t="s">
        <v>146</v>
      </c>
      <c r="B86" s="21" t="s">
        <v>15</v>
      </c>
      <c r="C86" s="21" t="s">
        <v>156</v>
      </c>
      <c r="D86" s="21" t="s">
        <v>113</v>
      </c>
      <c r="E86" s="32" t="s">
        <v>113</v>
      </c>
      <c r="F86" s="23" t="s">
        <v>160</v>
      </c>
    </row>
    <row r="87" spans="1:6" ht="45" x14ac:dyDescent="0.25">
      <c r="A87" s="35" t="s">
        <v>146</v>
      </c>
      <c r="B87" s="21" t="s">
        <v>19</v>
      </c>
      <c r="C87" s="21" t="s">
        <v>106</v>
      </c>
      <c r="D87" s="21" t="s">
        <v>142</v>
      </c>
      <c r="E87" s="32" t="s">
        <v>142</v>
      </c>
      <c r="F87" s="23" t="s">
        <v>161</v>
      </c>
    </row>
    <row r="88" spans="1:6" ht="90" x14ac:dyDescent="0.25">
      <c r="A88" s="35" t="s">
        <v>146</v>
      </c>
      <c r="B88" s="21"/>
      <c r="C88" s="21"/>
      <c r="D88" s="21" t="s">
        <v>107</v>
      </c>
      <c r="E88" s="32" t="s">
        <v>107</v>
      </c>
      <c r="F88" s="28" t="s">
        <v>162</v>
      </c>
    </row>
    <row r="89" spans="1:6" ht="210" x14ac:dyDescent="0.25">
      <c r="A89" s="35" t="s">
        <v>163</v>
      </c>
      <c r="B89" s="21" t="s">
        <v>24</v>
      </c>
      <c r="C89" s="21"/>
      <c r="D89" s="21" t="s">
        <v>104</v>
      </c>
      <c r="E89" s="32" t="s">
        <v>104</v>
      </c>
      <c r="F89" s="23" t="s">
        <v>164</v>
      </c>
    </row>
    <row r="90" spans="1:6" ht="60" x14ac:dyDescent="0.25">
      <c r="A90" s="35" t="s">
        <v>166</v>
      </c>
      <c r="B90" s="21" t="s">
        <v>6</v>
      </c>
      <c r="C90" s="21" t="s">
        <v>156</v>
      </c>
      <c r="D90" s="21" t="s">
        <v>157</v>
      </c>
      <c r="E90" s="32" t="s">
        <v>157</v>
      </c>
      <c r="F90" s="28" t="s">
        <v>167</v>
      </c>
    </row>
    <row r="91" spans="1:6" ht="45" x14ac:dyDescent="0.25">
      <c r="A91" s="35" t="s">
        <v>168</v>
      </c>
      <c r="B91" s="21" t="s">
        <v>24</v>
      </c>
      <c r="C91" s="21" t="s">
        <v>169</v>
      </c>
      <c r="D91" s="21" t="s">
        <v>170</v>
      </c>
      <c r="E91" s="32" t="s">
        <v>170</v>
      </c>
      <c r="F91" s="28" t="s">
        <v>171</v>
      </c>
    </row>
    <row r="92" spans="1:6" ht="105" x14ac:dyDescent="0.25">
      <c r="A92" s="35" t="s">
        <v>168</v>
      </c>
      <c r="B92" s="29" t="s">
        <v>24</v>
      </c>
      <c r="C92" s="21"/>
      <c r="D92" s="29" t="s">
        <v>172</v>
      </c>
      <c r="E92" s="32" t="s">
        <v>172</v>
      </c>
      <c r="F92" s="28" t="s">
        <v>173</v>
      </c>
    </row>
    <row r="93" spans="1:6" ht="45" x14ac:dyDescent="0.25">
      <c r="A93" s="35" t="s">
        <v>168</v>
      </c>
      <c r="B93" s="29" t="s">
        <v>50</v>
      </c>
      <c r="C93" s="21"/>
      <c r="D93" s="29" t="s">
        <v>119</v>
      </c>
      <c r="E93" s="32" t="s">
        <v>258</v>
      </c>
      <c r="F93" s="28" t="s">
        <v>174</v>
      </c>
    </row>
    <row r="94" spans="1:6" ht="105" x14ac:dyDescent="0.25">
      <c r="A94" s="34" t="s">
        <v>175</v>
      </c>
      <c r="B94" s="29" t="s">
        <v>24</v>
      </c>
      <c r="C94" s="29" t="s">
        <v>103</v>
      </c>
      <c r="D94" s="29" t="s">
        <v>104</v>
      </c>
      <c r="E94" s="32" t="s">
        <v>104</v>
      </c>
      <c r="F94" s="28" t="s">
        <v>176</v>
      </c>
    </row>
    <row r="95" spans="1:6" ht="45" x14ac:dyDescent="0.25">
      <c r="A95" s="34" t="s">
        <v>177</v>
      </c>
      <c r="B95" s="21" t="s">
        <v>24</v>
      </c>
      <c r="C95" s="21"/>
      <c r="D95" s="21" t="s">
        <v>99</v>
      </c>
      <c r="E95" s="32" t="s">
        <v>99</v>
      </c>
      <c r="F95" s="23" t="s">
        <v>178</v>
      </c>
    </row>
    <row r="96" spans="1:6" ht="45" x14ac:dyDescent="0.25">
      <c r="A96" s="34" t="s">
        <v>177</v>
      </c>
      <c r="B96" s="21" t="s">
        <v>24</v>
      </c>
      <c r="C96" s="21"/>
      <c r="D96" s="21" t="s">
        <v>179</v>
      </c>
      <c r="E96" s="32" t="s">
        <v>179</v>
      </c>
      <c r="F96" s="23" t="s">
        <v>180</v>
      </c>
    </row>
    <row r="97" spans="1:6" ht="60" x14ac:dyDescent="0.25">
      <c r="A97" s="34" t="s">
        <v>177</v>
      </c>
      <c r="B97" s="21" t="s">
        <v>62</v>
      </c>
      <c r="C97" s="21" t="s">
        <v>111</v>
      </c>
      <c r="D97" s="21" t="s">
        <v>107</v>
      </c>
      <c r="E97" s="32" t="s">
        <v>107</v>
      </c>
      <c r="F97" s="23" t="s">
        <v>181</v>
      </c>
    </row>
    <row r="98" spans="1:6" ht="45" x14ac:dyDescent="0.25">
      <c r="A98" s="35" t="s">
        <v>177</v>
      </c>
      <c r="B98" s="21" t="s">
        <v>19</v>
      </c>
      <c r="C98" s="21" t="s">
        <v>156</v>
      </c>
      <c r="D98" s="21" t="s">
        <v>182</v>
      </c>
      <c r="E98" s="32" t="s">
        <v>268</v>
      </c>
      <c r="F98" s="23" t="s">
        <v>183</v>
      </c>
    </row>
    <row r="99" spans="1:6" ht="45" x14ac:dyDescent="0.25">
      <c r="A99" s="35" t="s">
        <v>177</v>
      </c>
      <c r="B99" s="21"/>
      <c r="C99" s="21"/>
      <c r="D99" s="21" t="s">
        <v>184</v>
      </c>
      <c r="E99" s="32" t="s">
        <v>184</v>
      </c>
      <c r="F99" s="23" t="s">
        <v>185</v>
      </c>
    </row>
    <row r="100" spans="1:6" ht="105" x14ac:dyDescent="0.25">
      <c r="A100" s="35" t="s">
        <v>177</v>
      </c>
      <c r="B100" s="21"/>
      <c r="C100" s="21"/>
      <c r="D100" s="21" t="s">
        <v>133</v>
      </c>
      <c r="E100" s="32" t="s">
        <v>133</v>
      </c>
      <c r="F100" s="23" t="s">
        <v>186</v>
      </c>
    </row>
    <row r="101" spans="1:6" ht="90" x14ac:dyDescent="0.25">
      <c r="A101" s="35" t="s">
        <v>187</v>
      </c>
      <c r="B101" s="21" t="s">
        <v>24</v>
      </c>
      <c r="C101" s="21"/>
      <c r="D101" s="21" t="s">
        <v>99</v>
      </c>
      <c r="E101" s="32" t="s">
        <v>99</v>
      </c>
      <c r="F101" s="23" t="s">
        <v>188</v>
      </c>
    </row>
    <row r="102" spans="1:6" ht="60" x14ac:dyDescent="0.25">
      <c r="A102" s="34" t="s">
        <v>187</v>
      </c>
      <c r="B102" s="21" t="s">
        <v>6</v>
      </c>
      <c r="C102" s="21" t="s">
        <v>138</v>
      </c>
      <c r="D102" s="21" t="s">
        <v>107</v>
      </c>
      <c r="E102" s="32" t="s">
        <v>107</v>
      </c>
      <c r="F102" s="23" t="s">
        <v>189</v>
      </c>
    </row>
    <row r="103" spans="1:6" ht="210" x14ac:dyDescent="0.25">
      <c r="A103" s="34" t="s">
        <v>187</v>
      </c>
      <c r="B103" s="21" t="s">
        <v>50</v>
      </c>
      <c r="C103" s="21"/>
      <c r="D103" s="21" t="s">
        <v>190</v>
      </c>
      <c r="E103" s="32" t="s">
        <v>258</v>
      </c>
      <c r="F103" s="28" t="s">
        <v>191</v>
      </c>
    </row>
    <row r="104" spans="1:6" ht="90" x14ac:dyDescent="0.25">
      <c r="A104" s="34" t="s">
        <v>187</v>
      </c>
      <c r="B104" s="21" t="s">
        <v>50</v>
      </c>
      <c r="C104" s="21"/>
      <c r="D104" s="21" t="s">
        <v>121</v>
      </c>
      <c r="E104" s="32" t="s">
        <v>121</v>
      </c>
      <c r="F104" s="23" t="s">
        <v>192</v>
      </c>
    </row>
    <row r="105" spans="1:6" ht="225" x14ac:dyDescent="0.25">
      <c r="A105" s="34" t="s">
        <v>187</v>
      </c>
      <c r="B105" s="21"/>
      <c r="C105" s="21"/>
      <c r="D105" s="21" t="s">
        <v>193</v>
      </c>
      <c r="E105" s="32" t="s">
        <v>269</v>
      </c>
      <c r="F105" s="23" t="s">
        <v>194</v>
      </c>
    </row>
    <row r="106" spans="1:6" ht="45" x14ac:dyDescent="0.25">
      <c r="A106" s="34" t="s">
        <v>187</v>
      </c>
      <c r="B106" s="21"/>
      <c r="C106" s="21"/>
      <c r="D106" s="21" t="s">
        <v>133</v>
      </c>
      <c r="E106" s="32" t="s">
        <v>133</v>
      </c>
      <c r="F106" s="23" t="s">
        <v>195</v>
      </c>
    </row>
    <row r="107" spans="1:6" ht="45" x14ac:dyDescent="0.25">
      <c r="A107" s="34" t="s">
        <v>196</v>
      </c>
      <c r="B107" s="21" t="s">
        <v>24</v>
      </c>
      <c r="C107" s="21"/>
      <c r="D107" s="21" t="s">
        <v>99</v>
      </c>
      <c r="E107" s="32" t="s">
        <v>99</v>
      </c>
      <c r="F107" s="23" t="s">
        <v>197</v>
      </c>
    </row>
    <row r="108" spans="1:6" ht="225" x14ac:dyDescent="0.25">
      <c r="A108" s="34" t="s">
        <v>196</v>
      </c>
      <c r="B108" s="21" t="s">
        <v>198</v>
      </c>
      <c r="C108" s="21" t="s">
        <v>115</v>
      </c>
      <c r="D108" s="21" t="s">
        <v>199</v>
      </c>
      <c r="E108" s="32" t="s">
        <v>199</v>
      </c>
      <c r="F108" s="23" t="s">
        <v>200</v>
      </c>
    </row>
    <row r="109" spans="1:6" ht="165" x14ac:dyDescent="0.25">
      <c r="A109" s="34" t="s">
        <v>196</v>
      </c>
      <c r="B109" s="21" t="s">
        <v>6</v>
      </c>
      <c r="C109" s="21" t="s">
        <v>106</v>
      </c>
      <c r="D109" s="21" t="s">
        <v>107</v>
      </c>
      <c r="E109" s="32" t="s">
        <v>107</v>
      </c>
      <c r="F109" s="23" t="s">
        <v>201</v>
      </c>
    </row>
    <row r="110" spans="1:6" ht="135" x14ac:dyDescent="0.25">
      <c r="A110" s="34" t="s">
        <v>196</v>
      </c>
      <c r="B110" s="21" t="s">
        <v>10</v>
      </c>
      <c r="C110" s="21" t="s">
        <v>115</v>
      </c>
      <c r="D110" s="21" t="s">
        <v>202</v>
      </c>
      <c r="E110" s="32" t="s">
        <v>276</v>
      </c>
      <c r="F110" s="23" t="s">
        <v>203</v>
      </c>
    </row>
    <row r="111" spans="1:6" ht="105" x14ac:dyDescent="0.25">
      <c r="A111" s="34" t="s">
        <v>196</v>
      </c>
      <c r="B111" s="21" t="s">
        <v>50</v>
      </c>
      <c r="C111" s="21"/>
      <c r="D111" s="21" t="s">
        <v>119</v>
      </c>
      <c r="E111" s="32" t="s">
        <v>258</v>
      </c>
      <c r="F111" s="23" t="s">
        <v>204</v>
      </c>
    </row>
    <row r="112" spans="1:6" ht="105" x14ac:dyDescent="0.25">
      <c r="A112" s="34" t="s">
        <v>196</v>
      </c>
      <c r="B112" s="21" t="s">
        <v>50</v>
      </c>
      <c r="C112" s="21"/>
      <c r="D112" s="21" t="s">
        <v>121</v>
      </c>
      <c r="E112" s="32" t="s">
        <v>121</v>
      </c>
      <c r="F112" s="23" t="s">
        <v>205</v>
      </c>
    </row>
    <row r="113" spans="1:6" ht="120" x14ac:dyDescent="0.25">
      <c r="A113" s="34" t="s">
        <v>196</v>
      </c>
      <c r="B113" s="21" t="s">
        <v>206</v>
      </c>
      <c r="C113" s="21" t="s">
        <v>138</v>
      </c>
      <c r="D113" s="21" t="s">
        <v>207</v>
      </c>
      <c r="E113" s="32" t="s">
        <v>269</v>
      </c>
      <c r="F113" s="23" t="s">
        <v>208</v>
      </c>
    </row>
    <row r="114" spans="1:6" ht="90" x14ac:dyDescent="0.25">
      <c r="A114" s="34" t="s">
        <v>209</v>
      </c>
      <c r="B114" s="21" t="s">
        <v>24</v>
      </c>
      <c r="C114" s="21"/>
      <c r="D114" s="21" t="s">
        <v>99</v>
      </c>
      <c r="E114" s="32" t="s">
        <v>99</v>
      </c>
      <c r="F114" s="23" t="s">
        <v>210</v>
      </c>
    </row>
    <row r="115" spans="1:6" ht="150" x14ac:dyDescent="0.25">
      <c r="A115" s="34" t="s">
        <v>209</v>
      </c>
      <c r="B115" s="21" t="s">
        <v>50</v>
      </c>
      <c r="C115" s="21"/>
      <c r="D115" s="21" t="s">
        <v>119</v>
      </c>
      <c r="E115" s="32" t="s">
        <v>258</v>
      </c>
      <c r="F115" s="23" t="s">
        <v>211</v>
      </c>
    </row>
    <row r="116" spans="1:6" ht="135" x14ac:dyDescent="0.25">
      <c r="A116" s="34" t="s">
        <v>212</v>
      </c>
      <c r="B116" s="29" t="s">
        <v>24</v>
      </c>
      <c r="C116" s="29" t="s">
        <v>103</v>
      </c>
      <c r="D116" s="29" t="s">
        <v>104</v>
      </c>
      <c r="E116" s="32" t="s">
        <v>104</v>
      </c>
      <c r="F116" s="28" t="s">
        <v>213</v>
      </c>
    </row>
    <row r="117" spans="1:6" ht="105" x14ac:dyDescent="0.25">
      <c r="A117" s="34" t="s">
        <v>214</v>
      </c>
      <c r="B117" s="29" t="s">
        <v>24</v>
      </c>
      <c r="C117" s="29" t="s">
        <v>103</v>
      </c>
      <c r="D117" s="29" t="s">
        <v>104</v>
      </c>
      <c r="E117" s="32" t="s">
        <v>104</v>
      </c>
      <c r="F117" s="28" t="s">
        <v>215</v>
      </c>
    </row>
    <row r="118" spans="1:6" ht="45" x14ac:dyDescent="0.25">
      <c r="A118" s="35" t="s">
        <v>214</v>
      </c>
      <c r="B118" s="29"/>
      <c r="C118" s="29"/>
      <c r="D118" s="29" t="s">
        <v>129</v>
      </c>
      <c r="E118" s="32" t="s">
        <v>129</v>
      </c>
      <c r="F118" s="28" t="s">
        <v>216</v>
      </c>
    </row>
    <row r="119" spans="1:6" ht="60" x14ac:dyDescent="0.25">
      <c r="A119" s="35" t="s">
        <v>217</v>
      </c>
      <c r="B119" s="29" t="s">
        <v>24</v>
      </c>
      <c r="C119" s="29" t="s">
        <v>218</v>
      </c>
      <c r="D119" s="29" t="s">
        <v>219</v>
      </c>
      <c r="E119" s="32" t="s">
        <v>219</v>
      </c>
      <c r="F119" s="28" t="s">
        <v>220</v>
      </c>
    </row>
    <row r="120" spans="1:6" ht="210" x14ac:dyDescent="0.25">
      <c r="A120" s="35" t="s">
        <v>217</v>
      </c>
      <c r="B120" s="29" t="s">
        <v>24</v>
      </c>
      <c r="C120" s="29" t="s">
        <v>103</v>
      </c>
      <c r="D120" s="29" t="s">
        <v>104</v>
      </c>
      <c r="E120" s="32" t="s">
        <v>104</v>
      </c>
      <c r="F120" s="28" t="s">
        <v>221</v>
      </c>
    </row>
    <row r="121" spans="1:6" ht="75" x14ac:dyDescent="0.25">
      <c r="A121" s="35" t="s">
        <v>217</v>
      </c>
      <c r="B121" s="29" t="s">
        <v>24</v>
      </c>
      <c r="C121" s="21"/>
      <c r="D121" s="29" t="s">
        <v>101</v>
      </c>
      <c r="E121" s="32" t="s">
        <v>264</v>
      </c>
      <c r="F121" s="28" t="s">
        <v>222</v>
      </c>
    </row>
    <row r="122" spans="1:6" ht="75" x14ac:dyDescent="0.25">
      <c r="A122" s="35" t="s">
        <v>217</v>
      </c>
      <c r="B122" s="29" t="s">
        <v>24</v>
      </c>
      <c r="C122" s="21"/>
      <c r="D122" s="29" t="s">
        <v>99</v>
      </c>
      <c r="E122" s="32" t="s">
        <v>99</v>
      </c>
      <c r="F122" s="28" t="s">
        <v>223</v>
      </c>
    </row>
    <row r="123" spans="1:6" ht="60" x14ac:dyDescent="0.25">
      <c r="A123" s="35" t="s">
        <v>217</v>
      </c>
      <c r="B123" s="29" t="s">
        <v>62</v>
      </c>
      <c r="C123" s="29" t="s">
        <v>224</v>
      </c>
      <c r="D123" s="29" t="s">
        <v>225</v>
      </c>
      <c r="E123" s="32" t="s">
        <v>225</v>
      </c>
      <c r="F123" s="28" t="s">
        <v>226</v>
      </c>
    </row>
    <row r="124" spans="1:6" ht="75" x14ac:dyDescent="0.25">
      <c r="A124" s="35" t="s">
        <v>217</v>
      </c>
      <c r="B124" s="29"/>
      <c r="C124" s="29"/>
      <c r="D124" s="29" t="s">
        <v>227</v>
      </c>
      <c r="E124" s="32" t="s">
        <v>275</v>
      </c>
      <c r="F124" s="28" t="s">
        <v>228</v>
      </c>
    </row>
    <row r="125" spans="1:6" ht="105" x14ac:dyDescent="0.25">
      <c r="A125" s="34" t="s">
        <v>229</v>
      </c>
      <c r="B125" s="29" t="s">
        <v>24</v>
      </c>
      <c r="C125" s="29" t="s">
        <v>103</v>
      </c>
      <c r="D125" s="29" t="s">
        <v>104</v>
      </c>
      <c r="E125" s="32" t="s">
        <v>104</v>
      </c>
      <c r="F125" s="28" t="s">
        <v>230</v>
      </c>
    </row>
    <row r="126" spans="1:6" ht="135" x14ac:dyDescent="0.25">
      <c r="A126" s="35" t="s">
        <v>231</v>
      </c>
      <c r="B126" s="29" t="s">
        <v>24</v>
      </c>
      <c r="C126" s="29" t="s">
        <v>103</v>
      </c>
      <c r="D126" s="29" t="s">
        <v>104</v>
      </c>
      <c r="E126" s="32" t="s">
        <v>104</v>
      </c>
      <c r="F126" s="28" t="s">
        <v>232</v>
      </c>
    </row>
    <row r="127" spans="1:6" ht="255" x14ac:dyDescent="0.25">
      <c r="A127" s="34" t="s">
        <v>233</v>
      </c>
      <c r="B127" s="29" t="s">
        <v>24</v>
      </c>
      <c r="C127" s="29" t="s">
        <v>103</v>
      </c>
      <c r="D127" s="29" t="s">
        <v>104</v>
      </c>
      <c r="E127" s="32" t="s">
        <v>104</v>
      </c>
      <c r="F127" s="28" t="s">
        <v>234</v>
      </c>
    </row>
    <row r="128" spans="1:6" ht="180" x14ac:dyDescent="0.25">
      <c r="A128" s="35" t="s">
        <v>235</v>
      </c>
      <c r="B128" s="29" t="s">
        <v>24</v>
      </c>
      <c r="C128" s="29" t="s">
        <v>103</v>
      </c>
      <c r="D128" s="29" t="s">
        <v>104</v>
      </c>
      <c r="E128" s="32" t="s">
        <v>104</v>
      </c>
      <c r="F128" s="28" t="s">
        <v>236</v>
      </c>
    </row>
    <row r="129" spans="1:6" ht="30" x14ac:dyDescent="0.25">
      <c r="A129" s="35" t="s">
        <v>235</v>
      </c>
      <c r="B129" s="29" t="s">
        <v>24</v>
      </c>
      <c r="C129" s="29"/>
      <c r="D129" s="29" t="s">
        <v>101</v>
      </c>
      <c r="E129" s="32" t="s">
        <v>264</v>
      </c>
      <c r="F129" s="28" t="s">
        <v>237</v>
      </c>
    </row>
    <row r="130" spans="1:6" ht="30" x14ac:dyDescent="0.25">
      <c r="A130" s="34" t="s">
        <v>235</v>
      </c>
      <c r="B130" s="29" t="s">
        <v>10</v>
      </c>
      <c r="C130" s="21"/>
      <c r="D130" s="29" t="s">
        <v>113</v>
      </c>
      <c r="E130" s="32" t="s">
        <v>113</v>
      </c>
      <c r="F130" s="28" t="s">
        <v>238</v>
      </c>
    </row>
    <row r="131" spans="1:6" ht="120" x14ac:dyDescent="0.25">
      <c r="A131" s="35" t="s">
        <v>239</v>
      </c>
      <c r="B131" s="29" t="s">
        <v>24</v>
      </c>
      <c r="C131" s="29" t="s">
        <v>103</v>
      </c>
      <c r="D131" s="29" t="s">
        <v>104</v>
      </c>
      <c r="E131" s="32" t="s">
        <v>104</v>
      </c>
      <c r="F131" s="28" t="s">
        <v>240</v>
      </c>
    </row>
    <row r="132" spans="1:6" ht="100.15" customHeight="1" x14ac:dyDescent="0.25">
      <c r="A132" s="35" t="s">
        <v>239</v>
      </c>
      <c r="B132" s="29" t="s">
        <v>24</v>
      </c>
      <c r="C132" s="21"/>
      <c r="D132" s="29" t="s">
        <v>101</v>
      </c>
      <c r="E132" s="32" t="s">
        <v>264</v>
      </c>
      <c r="F132" s="28" t="s">
        <v>241</v>
      </c>
    </row>
    <row r="133" spans="1:6" ht="60" x14ac:dyDescent="0.25">
      <c r="A133" s="35" t="s">
        <v>239</v>
      </c>
      <c r="B133" s="29" t="s">
        <v>206</v>
      </c>
      <c r="C133" s="21"/>
      <c r="D133" s="29" t="s">
        <v>242</v>
      </c>
      <c r="E133" s="32" t="s">
        <v>242</v>
      </c>
      <c r="F133" s="28" t="s">
        <v>243</v>
      </c>
    </row>
    <row r="134" spans="1:6" ht="90" x14ac:dyDescent="0.25">
      <c r="A134" s="34" t="s">
        <v>165</v>
      </c>
      <c r="B134" s="21" t="s">
        <v>24</v>
      </c>
      <c r="C134" s="21" t="s">
        <v>103</v>
      </c>
      <c r="D134" s="21" t="s">
        <v>104</v>
      </c>
      <c r="E134" s="32" t="s">
        <v>104</v>
      </c>
      <c r="F134" s="23" t="s">
        <v>244</v>
      </c>
    </row>
    <row r="135" spans="1:6" ht="45" x14ac:dyDescent="0.25">
      <c r="A135" s="34" t="s">
        <v>165</v>
      </c>
      <c r="B135" s="21" t="s">
        <v>24</v>
      </c>
      <c r="C135" s="21" t="s">
        <v>152</v>
      </c>
      <c r="D135" s="21" t="s">
        <v>245</v>
      </c>
      <c r="E135" s="32" t="s">
        <v>271</v>
      </c>
      <c r="F135" s="23" t="s">
        <v>246</v>
      </c>
    </row>
    <row r="136" spans="1:6" ht="45" x14ac:dyDescent="0.25">
      <c r="A136" s="34" t="s">
        <v>165</v>
      </c>
      <c r="B136" s="21" t="s">
        <v>24</v>
      </c>
      <c r="C136" s="21" t="s">
        <v>152</v>
      </c>
      <c r="D136" s="21" t="s">
        <v>245</v>
      </c>
      <c r="E136" s="32" t="s">
        <v>271</v>
      </c>
      <c r="F136" s="23" t="s">
        <v>247</v>
      </c>
    </row>
    <row r="137" spans="1:6" x14ac:dyDescent="0.25">
      <c r="A137" s="34" t="s">
        <v>165</v>
      </c>
      <c r="B137" s="21" t="s">
        <v>6</v>
      </c>
      <c r="C137" s="21" t="s">
        <v>106</v>
      </c>
      <c r="D137" s="21" t="s">
        <v>248</v>
      </c>
      <c r="E137" s="32" t="s">
        <v>248</v>
      </c>
      <c r="F137" s="23" t="s">
        <v>249</v>
      </c>
    </row>
    <row r="138" spans="1:6" ht="30" x14ac:dyDescent="0.25">
      <c r="A138" s="34" t="s">
        <v>165</v>
      </c>
      <c r="B138" s="21" t="s">
        <v>6</v>
      </c>
      <c r="C138" s="21" t="s">
        <v>138</v>
      </c>
      <c r="D138" s="21" t="s">
        <v>248</v>
      </c>
      <c r="E138" s="32" t="s">
        <v>300</v>
      </c>
      <c r="F138" s="23" t="s">
        <v>250</v>
      </c>
    </row>
    <row r="139" spans="1:6" x14ac:dyDescent="0.25">
      <c r="A139" s="34" t="s">
        <v>165</v>
      </c>
      <c r="B139" s="21" t="s">
        <v>10</v>
      </c>
      <c r="C139" s="21"/>
      <c r="D139" s="21" t="s">
        <v>113</v>
      </c>
      <c r="E139" s="32" t="s">
        <v>113</v>
      </c>
      <c r="F139" s="23" t="s">
        <v>251</v>
      </c>
    </row>
    <row r="140" spans="1:6" ht="30" x14ac:dyDescent="0.25">
      <c r="A140" s="34" t="s">
        <v>165</v>
      </c>
      <c r="B140" s="21"/>
      <c r="C140" s="21"/>
      <c r="D140" s="21" t="s">
        <v>252</v>
      </c>
      <c r="E140" s="32" t="s">
        <v>129</v>
      </c>
      <c r="F140" s="23" t="s">
        <v>253</v>
      </c>
    </row>
    <row r="141" spans="1:6" ht="45" x14ac:dyDescent="0.25">
      <c r="A141" s="34" t="s">
        <v>165</v>
      </c>
      <c r="B141" s="21" t="s">
        <v>24</v>
      </c>
      <c r="C141" s="21"/>
      <c r="D141" s="21" t="s">
        <v>254</v>
      </c>
      <c r="E141" s="32" t="s">
        <v>269</v>
      </c>
      <c r="F141" s="23" t="s">
        <v>255</v>
      </c>
    </row>
    <row r="142" spans="1:6" ht="45" x14ac:dyDescent="0.25">
      <c r="A142" s="34" t="s">
        <v>165</v>
      </c>
      <c r="B142" s="21"/>
      <c r="C142" s="21"/>
      <c r="D142" s="21" t="s">
        <v>256</v>
      </c>
      <c r="E142" s="32" t="s">
        <v>256</v>
      </c>
      <c r="F142" s="23" t="s">
        <v>257</v>
      </c>
    </row>
    <row r="143" spans="1:6" ht="30" x14ac:dyDescent="0.25">
      <c r="A143" s="34" t="s">
        <v>165</v>
      </c>
      <c r="B143" s="21" t="s">
        <v>50</v>
      </c>
      <c r="C143" s="21"/>
      <c r="D143" s="21" t="s">
        <v>258</v>
      </c>
      <c r="E143" s="32" t="s">
        <v>258</v>
      </c>
      <c r="F143" s="23" t="s">
        <v>259</v>
      </c>
    </row>
    <row r="144" spans="1:6" ht="73.150000000000006" customHeight="1" x14ac:dyDescent="0.25">
      <c r="A144" s="34" t="s">
        <v>165</v>
      </c>
      <c r="B144" s="21"/>
      <c r="C144" s="21"/>
      <c r="D144" s="21" t="s">
        <v>260</v>
      </c>
      <c r="E144" s="32" t="s">
        <v>260</v>
      </c>
      <c r="F144" s="23" t="s">
        <v>261</v>
      </c>
    </row>
    <row r="145" spans="1:6" ht="57" customHeight="1" x14ac:dyDescent="0.25">
      <c r="A145" s="34" t="s">
        <v>165</v>
      </c>
      <c r="B145" s="21"/>
      <c r="C145" s="21"/>
      <c r="D145" s="21" t="s">
        <v>262</v>
      </c>
      <c r="E145" s="32" t="s">
        <v>262</v>
      </c>
      <c r="F145" s="23" t="s">
        <v>263</v>
      </c>
    </row>
    <row r="146" spans="1:6" ht="60" x14ac:dyDescent="0.25">
      <c r="A146" s="34" t="s">
        <v>165</v>
      </c>
      <c r="B146" s="21"/>
      <c r="C146" s="21"/>
      <c r="D146" s="21" t="s">
        <v>264</v>
      </c>
      <c r="E146" s="32" t="s">
        <v>264</v>
      </c>
      <c r="F146" s="23" t="s">
        <v>265</v>
      </c>
    </row>
    <row r="147" spans="1:6" ht="60" x14ac:dyDescent="0.25">
      <c r="A147" s="34" t="s">
        <v>165</v>
      </c>
      <c r="B147" s="21"/>
      <c r="C147" s="21"/>
      <c r="D147" s="21" t="s">
        <v>266</v>
      </c>
      <c r="E147" s="32" t="s">
        <v>279</v>
      </c>
      <c r="F147" s="23" t="s">
        <v>267</v>
      </c>
    </row>
    <row r="252" spans="1:6" x14ac:dyDescent="0.25">
      <c r="A252" s="4"/>
      <c r="F252" s="7"/>
    </row>
    <row r="253" spans="1:6" x14ac:dyDescent="0.25">
      <c r="A253" s="4"/>
      <c r="B253" s="2"/>
      <c r="C253" s="2"/>
      <c r="D253" s="2"/>
    </row>
    <row r="264" spans="6:6" x14ac:dyDescent="0.25">
      <c r="F264" s="7"/>
    </row>
    <row r="267" spans="6:6" x14ac:dyDescent="0.25">
      <c r="F267" s="7"/>
    </row>
    <row r="270" spans="6:6" x14ac:dyDescent="0.25">
      <c r="F270" s="7"/>
    </row>
    <row r="271" spans="6:6" x14ac:dyDescent="0.25">
      <c r="F271" s="7"/>
    </row>
    <row r="272" spans="6:6" x14ac:dyDescent="0.25">
      <c r="F272" s="7"/>
    </row>
    <row r="273" spans="6:6" x14ac:dyDescent="0.25">
      <c r="F273" s="7"/>
    </row>
    <row r="274" spans="6:6" x14ac:dyDescent="0.25">
      <c r="F274" s="7"/>
    </row>
    <row r="275" spans="6:6" x14ac:dyDescent="0.25">
      <c r="F275" s="7"/>
    </row>
    <row r="276" spans="6:6" x14ac:dyDescent="0.25">
      <c r="F276" s="7"/>
    </row>
    <row r="277" spans="6:6" x14ac:dyDescent="0.25">
      <c r="F277" s="7"/>
    </row>
    <row r="278" spans="6:6" x14ac:dyDescent="0.25">
      <c r="F278" s="7"/>
    </row>
    <row r="279" spans="6:6" x14ac:dyDescent="0.25">
      <c r="F279" s="7"/>
    </row>
    <row r="280" spans="6:6" x14ac:dyDescent="0.25">
      <c r="F280" s="7"/>
    </row>
    <row r="281" spans="6:6" x14ac:dyDescent="0.25">
      <c r="F281" s="7"/>
    </row>
    <row r="282" spans="6:6" x14ac:dyDescent="0.25">
      <c r="F282" s="7"/>
    </row>
    <row r="283" spans="6:6" x14ac:dyDescent="0.25">
      <c r="F283" s="7"/>
    </row>
    <row r="284" spans="6:6" x14ac:dyDescent="0.25">
      <c r="F284" s="7"/>
    </row>
    <row r="285" spans="6:6" x14ac:dyDescent="0.25">
      <c r="F285" s="7"/>
    </row>
    <row r="286" spans="6:6" x14ac:dyDescent="0.25">
      <c r="F286" s="7"/>
    </row>
    <row r="287" spans="6:6" x14ac:dyDescent="0.25">
      <c r="F287" s="7"/>
    </row>
    <row r="288" spans="6:6" x14ac:dyDescent="0.25">
      <c r="F288" s="7"/>
    </row>
    <row r="289" spans="1:6" x14ac:dyDescent="0.25">
      <c r="F289" s="7"/>
    </row>
    <row r="290" spans="1:6" x14ac:dyDescent="0.25">
      <c r="F290" s="7"/>
    </row>
    <row r="291" spans="1:6" x14ac:dyDescent="0.25">
      <c r="F291" s="7"/>
    </row>
    <row r="292" spans="1:6" x14ac:dyDescent="0.25">
      <c r="A292" s="4"/>
      <c r="B292" s="2"/>
      <c r="C292" s="2"/>
      <c r="D292" s="2"/>
      <c r="F292" s="7"/>
    </row>
    <row r="293" spans="1:6" x14ac:dyDescent="0.25">
      <c r="A293" s="4"/>
      <c r="B293" s="2"/>
      <c r="C293" s="2"/>
      <c r="D293" s="2"/>
      <c r="F293" s="7"/>
    </row>
    <row r="294" spans="1:6" x14ac:dyDescent="0.25">
      <c r="A294" s="4"/>
      <c r="B294" s="2"/>
      <c r="C294" s="2"/>
      <c r="D294" s="2"/>
      <c r="F294" s="7"/>
    </row>
    <row r="295" spans="1:6" x14ac:dyDescent="0.25">
      <c r="A295" s="4"/>
      <c r="B295" s="2"/>
      <c r="C295" s="2"/>
      <c r="D295" s="2"/>
      <c r="F295" s="7"/>
    </row>
    <row r="296" spans="1:6" x14ac:dyDescent="0.25">
      <c r="A296" s="4"/>
      <c r="B296" s="2"/>
      <c r="C296" s="2"/>
      <c r="D296" s="2"/>
      <c r="F296" s="7"/>
    </row>
    <row r="297" spans="1:6" x14ac:dyDescent="0.25">
      <c r="A297" s="4"/>
      <c r="B297" s="2"/>
      <c r="C297" s="2"/>
      <c r="D297" s="2"/>
      <c r="F297" s="7"/>
    </row>
    <row r="298" spans="1:6" x14ac:dyDescent="0.25">
      <c r="A298" s="4"/>
      <c r="B298" s="2"/>
      <c r="C298" s="2"/>
      <c r="D298" s="2"/>
      <c r="F298" s="7"/>
    </row>
    <row r="299" spans="1:6" x14ac:dyDescent="0.25">
      <c r="A299" s="4"/>
      <c r="B299" s="2"/>
      <c r="C299" s="2"/>
      <c r="D299" s="2"/>
      <c r="F299" s="7"/>
    </row>
    <row r="300" spans="1:6" x14ac:dyDescent="0.25">
      <c r="A300" s="4"/>
      <c r="B300" s="2"/>
      <c r="C300" s="2"/>
      <c r="D300" s="2"/>
      <c r="F300" s="7"/>
    </row>
    <row r="301" spans="1:6" x14ac:dyDescent="0.25">
      <c r="A301" s="4"/>
      <c r="B301" s="2"/>
      <c r="C301" s="2"/>
      <c r="D301" s="2"/>
      <c r="F301" s="7"/>
    </row>
    <row r="302" spans="1:6" x14ac:dyDescent="0.25">
      <c r="A302" s="4"/>
      <c r="B302" s="2"/>
      <c r="C302" s="2"/>
      <c r="D302" s="2"/>
      <c r="F302" s="7"/>
    </row>
    <row r="303" spans="1:6" x14ac:dyDescent="0.25">
      <c r="A303" s="4"/>
      <c r="B303" s="2"/>
      <c r="C303" s="2"/>
      <c r="D303" s="2"/>
      <c r="F303" s="7"/>
    </row>
    <row r="304" spans="1:6" x14ac:dyDescent="0.25">
      <c r="A304" s="4"/>
      <c r="B304" s="2"/>
      <c r="C304" s="2"/>
      <c r="D304" s="2"/>
      <c r="F304" s="7"/>
    </row>
    <row r="305" spans="1:6" x14ac:dyDescent="0.25">
      <c r="A305" s="4"/>
      <c r="B305" s="2"/>
      <c r="C305" s="2"/>
      <c r="D305" s="2"/>
      <c r="F305" s="7"/>
    </row>
    <row r="306" spans="1:6" x14ac:dyDescent="0.25">
      <c r="A306" s="4"/>
      <c r="B306" s="2"/>
      <c r="C306" s="2"/>
      <c r="D306" s="2"/>
      <c r="F306" s="7"/>
    </row>
    <row r="307" spans="1:6" x14ac:dyDescent="0.25">
      <c r="A307" s="4"/>
      <c r="B307" s="2"/>
      <c r="C307" s="2"/>
      <c r="D307" s="2"/>
      <c r="F307" s="7"/>
    </row>
    <row r="308" spans="1:6" x14ac:dyDescent="0.25">
      <c r="A308" s="4"/>
      <c r="B308" s="2"/>
      <c r="C308" s="2"/>
      <c r="D308" s="2"/>
      <c r="F308" s="7"/>
    </row>
    <row r="309" spans="1:6" x14ac:dyDescent="0.25">
      <c r="A309" s="4"/>
      <c r="B309" s="2"/>
      <c r="C309" s="2"/>
      <c r="D309" s="2"/>
      <c r="F309" s="7"/>
    </row>
    <row r="310" spans="1:6" x14ac:dyDescent="0.25">
      <c r="A310" s="4"/>
      <c r="B310" s="2"/>
      <c r="C310" s="2"/>
      <c r="D310" s="2"/>
      <c r="F310" s="7"/>
    </row>
    <row r="311" spans="1:6" x14ac:dyDescent="0.25">
      <c r="A311" s="4"/>
      <c r="B311" s="2"/>
      <c r="C311" s="2"/>
      <c r="D311" s="2"/>
      <c r="F311" s="7"/>
    </row>
    <row r="312" spans="1:6" x14ac:dyDescent="0.25">
      <c r="A312" s="4"/>
      <c r="B312" s="2"/>
      <c r="C312" s="2"/>
      <c r="D312" s="2"/>
      <c r="F312" s="7"/>
    </row>
    <row r="313" spans="1:6" x14ac:dyDescent="0.25">
      <c r="A313" s="4"/>
      <c r="B313" s="2"/>
      <c r="C313" s="2"/>
      <c r="D313" s="2"/>
      <c r="F313" s="7"/>
    </row>
    <row r="314" spans="1:6" x14ac:dyDescent="0.25">
      <c r="A314" s="4"/>
      <c r="B314" s="2"/>
      <c r="C314" s="2"/>
      <c r="D314" s="2"/>
      <c r="F314" s="7"/>
    </row>
    <row r="315" spans="1:6" x14ac:dyDescent="0.25">
      <c r="A315" s="4"/>
      <c r="B315" s="2"/>
      <c r="C315" s="2"/>
      <c r="D315" s="2"/>
      <c r="F315" s="7"/>
    </row>
    <row r="316" spans="1:6" x14ac:dyDescent="0.25">
      <c r="A316" s="4"/>
      <c r="B316" s="2"/>
      <c r="C316" s="2"/>
      <c r="D316" s="2"/>
      <c r="F316" s="7"/>
    </row>
    <row r="317" spans="1:6" x14ac:dyDescent="0.25">
      <c r="A317" s="4"/>
      <c r="B317" s="2"/>
      <c r="C317" s="2"/>
      <c r="D317" s="2"/>
      <c r="F317" s="7"/>
    </row>
    <row r="318" spans="1:6" x14ac:dyDescent="0.25">
      <c r="A318" s="4"/>
      <c r="B318" s="2"/>
      <c r="C318" s="2"/>
      <c r="D318" s="2"/>
      <c r="F318" s="7"/>
    </row>
    <row r="319" spans="1:6" x14ac:dyDescent="0.25">
      <c r="A319" s="4"/>
      <c r="B319" s="2"/>
      <c r="C319" s="2"/>
      <c r="D319" s="2"/>
      <c r="F319" s="7"/>
    </row>
    <row r="320" spans="1:6" x14ac:dyDescent="0.25">
      <c r="A320" s="4"/>
      <c r="B320" s="2"/>
      <c r="C320" s="2"/>
      <c r="D320" s="2"/>
      <c r="F320" s="7"/>
    </row>
    <row r="321" spans="1:6" x14ac:dyDescent="0.25">
      <c r="A321" s="4"/>
      <c r="B321" s="2"/>
      <c r="C321" s="2"/>
      <c r="D321" s="2"/>
      <c r="F321" s="7"/>
    </row>
    <row r="322" spans="1:6" x14ac:dyDescent="0.25">
      <c r="A322" s="4"/>
      <c r="B322" s="2"/>
      <c r="C322" s="2"/>
      <c r="D322" s="2"/>
      <c r="F322" s="7"/>
    </row>
    <row r="323" spans="1:6" x14ac:dyDescent="0.25">
      <c r="A323" s="4"/>
      <c r="B323" s="2"/>
      <c r="C323" s="2"/>
      <c r="D323" s="2"/>
      <c r="F323" s="7"/>
    </row>
    <row r="324" spans="1:6" x14ac:dyDescent="0.25">
      <c r="A324" s="4"/>
      <c r="B324" s="2"/>
      <c r="C324" s="2"/>
      <c r="D324" s="2"/>
      <c r="F324" s="7"/>
    </row>
    <row r="325" spans="1:6" x14ac:dyDescent="0.25">
      <c r="A325" s="4"/>
      <c r="B325" s="2"/>
      <c r="C325" s="2"/>
      <c r="D325" s="2"/>
      <c r="F325" s="7"/>
    </row>
    <row r="326" spans="1:6" x14ac:dyDescent="0.25">
      <c r="A326" s="4"/>
      <c r="B326" s="2"/>
      <c r="C326" s="2"/>
      <c r="D326" s="2"/>
      <c r="F326" s="7"/>
    </row>
    <row r="327" spans="1:6" x14ac:dyDescent="0.25">
      <c r="A327" s="4"/>
      <c r="B327" s="2"/>
      <c r="C327" s="2"/>
      <c r="D327" s="2"/>
      <c r="F327" s="7"/>
    </row>
    <row r="328" spans="1:6" x14ac:dyDescent="0.25">
      <c r="A328" s="4"/>
      <c r="B328" s="2"/>
      <c r="C328" s="2"/>
      <c r="D328" s="2"/>
      <c r="F328" s="7"/>
    </row>
    <row r="329" spans="1:6" x14ac:dyDescent="0.25">
      <c r="A329" s="4"/>
      <c r="B329" s="2"/>
      <c r="C329" s="2"/>
      <c r="D329" s="2"/>
      <c r="F329" s="7"/>
    </row>
    <row r="330" spans="1:6" x14ac:dyDescent="0.25">
      <c r="A330" s="4"/>
      <c r="B330" s="2"/>
      <c r="C330" s="2"/>
      <c r="D330" s="2"/>
      <c r="F330" s="7"/>
    </row>
    <row r="331" spans="1:6" x14ac:dyDescent="0.25">
      <c r="A331" s="4"/>
      <c r="B331" s="2"/>
      <c r="C331" s="2"/>
      <c r="D331" s="2"/>
      <c r="F331" s="7"/>
    </row>
    <row r="332" spans="1:6" x14ac:dyDescent="0.25">
      <c r="A332" s="4"/>
      <c r="B332" s="2"/>
      <c r="C332" s="2"/>
      <c r="D332" s="2"/>
      <c r="F332" s="7"/>
    </row>
    <row r="333" spans="1:6" x14ac:dyDescent="0.25">
      <c r="A333" s="4"/>
      <c r="B333" s="2"/>
      <c r="C333" s="2"/>
      <c r="D333" s="2"/>
      <c r="F333" s="7"/>
    </row>
    <row r="334" spans="1:6" x14ac:dyDescent="0.25">
      <c r="A334" s="4"/>
      <c r="B334" s="2"/>
      <c r="C334" s="2"/>
      <c r="D334" s="2"/>
      <c r="F334" s="7"/>
    </row>
    <row r="335" spans="1:6" x14ac:dyDescent="0.25">
      <c r="A335" s="4"/>
      <c r="B335" s="2"/>
      <c r="C335" s="2"/>
      <c r="D335" s="2"/>
    </row>
    <row r="336" spans="1:6" x14ac:dyDescent="0.25">
      <c r="A336" s="4"/>
      <c r="B336" s="2"/>
      <c r="C336" s="2"/>
      <c r="D336" s="2"/>
      <c r="F336" s="7"/>
    </row>
    <row r="337" spans="1:6" x14ac:dyDescent="0.25">
      <c r="A337" s="4"/>
      <c r="B337" s="2"/>
      <c r="C337" s="2"/>
      <c r="D337" s="2"/>
      <c r="F337" s="7"/>
    </row>
    <row r="352" spans="1:6" x14ac:dyDescent="0.25">
      <c r="F352" s="7"/>
    </row>
    <row r="353" spans="6:6" x14ac:dyDescent="0.25">
      <c r="F353" s="7"/>
    </row>
    <row r="354" spans="6:6" x14ac:dyDescent="0.25">
      <c r="F354" s="7"/>
    </row>
    <row r="392" spans="1:6" x14ac:dyDescent="0.25">
      <c r="A392" s="4"/>
      <c r="B392" s="2"/>
      <c r="C392" s="2"/>
      <c r="D392" s="2"/>
      <c r="F392" s="7"/>
    </row>
    <row r="393" spans="1:6" x14ac:dyDescent="0.25">
      <c r="A393" s="4"/>
      <c r="B393" s="2"/>
      <c r="C393" s="2"/>
      <c r="D393" s="2"/>
      <c r="F393" s="7"/>
    </row>
    <row r="423" spans="6:6" x14ac:dyDescent="0.25">
      <c r="F423" s="7"/>
    </row>
    <row r="554" spans="6:6" x14ac:dyDescent="0.25">
      <c r="F554" s="7"/>
    </row>
    <row r="555" spans="6:6" x14ac:dyDescent="0.25">
      <c r="F555" s="7"/>
    </row>
    <row r="576" spans="2:6" x14ac:dyDescent="0.25">
      <c r="B576" s="2"/>
      <c r="C576" s="2"/>
      <c r="D576" s="2"/>
      <c r="F576" s="7"/>
    </row>
    <row r="580" spans="2:6" x14ac:dyDescent="0.25">
      <c r="F580" s="7"/>
    </row>
    <row r="581" spans="2:6" x14ac:dyDescent="0.25">
      <c r="F581" s="7"/>
    </row>
    <row r="583" spans="2:6" x14ac:dyDescent="0.25">
      <c r="B583" s="2"/>
      <c r="C583" s="2"/>
      <c r="D583" s="2"/>
      <c r="F583" s="7"/>
    </row>
    <row r="584" spans="2:6" x14ac:dyDescent="0.25">
      <c r="B584" s="2"/>
      <c r="C584" s="2"/>
      <c r="D584" s="2"/>
      <c r="F584" s="7"/>
    </row>
    <row r="585" spans="2:6" x14ac:dyDescent="0.25">
      <c r="B585" s="2"/>
      <c r="C585" s="2"/>
      <c r="D585" s="2"/>
      <c r="F585" s="7"/>
    </row>
    <row r="586" spans="2:6" x14ac:dyDescent="0.25">
      <c r="B586" s="2"/>
      <c r="C586" s="2"/>
      <c r="D586" s="2"/>
      <c r="F586" s="7"/>
    </row>
    <row r="587" spans="2:6" x14ac:dyDescent="0.25">
      <c r="B587" s="2"/>
      <c r="C587" s="2"/>
      <c r="D587" s="2"/>
      <c r="F587" s="7"/>
    </row>
    <row r="588" spans="2:6" x14ac:dyDescent="0.25">
      <c r="B588" s="2"/>
      <c r="C588" s="2"/>
      <c r="D588" s="2"/>
      <c r="F588" s="7"/>
    </row>
    <row r="589" spans="2:6" x14ac:dyDescent="0.25">
      <c r="B589" s="2"/>
      <c r="C589" s="2"/>
      <c r="D589" s="2"/>
      <c r="F589" s="7"/>
    </row>
    <row r="590" spans="2:6" x14ac:dyDescent="0.25">
      <c r="B590" s="2"/>
      <c r="C590" s="2"/>
      <c r="D590" s="2"/>
      <c r="F590" s="7"/>
    </row>
    <row r="591" spans="2:6" x14ac:dyDescent="0.25">
      <c r="B591" s="2"/>
      <c r="C591" s="2"/>
      <c r="D591" s="2"/>
      <c r="F591" s="7"/>
    </row>
    <row r="602" spans="6:6" x14ac:dyDescent="0.25">
      <c r="F602" s="7"/>
    </row>
    <row r="603" spans="6:6" x14ac:dyDescent="0.25">
      <c r="F603" s="7"/>
    </row>
    <row r="604" spans="6:6" x14ac:dyDescent="0.25">
      <c r="F604" s="7"/>
    </row>
    <row r="605" spans="6:6" x14ac:dyDescent="0.25">
      <c r="F605" s="7"/>
    </row>
    <row r="606" spans="6:6" x14ac:dyDescent="0.25">
      <c r="F606" s="7"/>
    </row>
    <row r="607" spans="6:6" x14ac:dyDescent="0.25">
      <c r="F607" s="7"/>
    </row>
    <row r="608" spans="6:6" x14ac:dyDescent="0.25">
      <c r="F608" s="7"/>
    </row>
    <row r="609" spans="6:6" x14ac:dyDescent="0.25">
      <c r="F609" s="7"/>
    </row>
    <row r="610" spans="6:6" x14ac:dyDescent="0.25">
      <c r="F610" s="7"/>
    </row>
    <row r="611" spans="6:6" x14ac:dyDescent="0.25">
      <c r="F611" s="7"/>
    </row>
    <row r="612" spans="6:6" x14ac:dyDescent="0.25">
      <c r="F612" s="7"/>
    </row>
    <row r="613" spans="6:6" x14ac:dyDescent="0.25">
      <c r="F613" s="7"/>
    </row>
    <row r="614" spans="6:6" x14ac:dyDescent="0.25">
      <c r="F614" s="7"/>
    </row>
    <row r="615" spans="6:6" x14ac:dyDescent="0.25">
      <c r="F615" s="7"/>
    </row>
    <row r="616" spans="6:6" x14ac:dyDescent="0.25">
      <c r="F616" s="7"/>
    </row>
    <row r="617" spans="6:6" x14ac:dyDescent="0.25">
      <c r="F617" s="7"/>
    </row>
    <row r="618" spans="6:6" x14ac:dyDescent="0.25">
      <c r="F618" s="7"/>
    </row>
    <row r="619" spans="6:6" x14ac:dyDescent="0.25">
      <c r="F619" s="7"/>
    </row>
    <row r="620" spans="6:6" x14ac:dyDescent="0.25">
      <c r="F620" s="7"/>
    </row>
    <row r="621" spans="6:6" x14ac:dyDescent="0.25">
      <c r="F621" s="7"/>
    </row>
    <row r="622" spans="6:6" x14ac:dyDescent="0.25">
      <c r="F622" s="7"/>
    </row>
    <row r="623" spans="6:6" x14ac:dyDescent="0.25">
      <c r="F623" s="7"/>
    </row>
    <row r="624" spans="6:6" x14ac:dyDescent="0.25">
      <c r="F624" s="7"/>
    </row>
    <row r="625" spans="6:6" x14ac:dyDescent="0.25">
      <c r="F625" s="7"/>
    </row>
    <row r="626" spans="6:6" x14ac:dyDescent="0.25">
      <c r="F626" s="7"/>
    </row>
    <row r="627" spans="6:6" x14ac:dyDescent="0.25">
      <c r="F627" s="7"/>
    </row>
    <row r="628" spans="6:6" x14ac:dyDescent="0.25">
      <c r="F628" s="7"/>
    </row>
    <row r="629" spans="6:6" x14ac:dyDescent="0.25">
      <c r="F629" s="7"/>
    </row>
    <row r="630" spans="6:6" x14ac:dyDescent="0.25">
      <c r="F630" s="7"/>
    </row>
    <row r="631" spans="6:6" x14ac:dyDescent="0.25">
      <c r="F631" s="7"/>
    </row>
    <row r="632" spans="6:6" x14ac:dyDescent="0.25">
      <c r="F632" s="7"/>
    </row>
    <row r="633" spans="6:6" x14ac:dyDescent="0.25">
      <c r="F633" s="7"/>
    </row>
    <row r="634" spans="6:6" x14ac:dyDescent="0.25">
      <c r="F634" s="7"/>
    </row>
    <row r="635" spans="6:6" x14ac:dyDescent="0.25">
      <c r="F635" s="7"/>
    </row>
    <row r="636" spans="6:6" x14ac:dyDescent="0.25">
      <c r="F636" s="7"/>
    </row>
    <row r="637" spans="6:6" x14ac:dyDescent="0.25">
      <c r="F637" s="7"/>
    </row>
    <row r="638" spans="6:6" x14ac:dyDescent="0.25">
      <c r="F638" s="7"/>
    </row>
    <row r="639" spans="6:6" x14ac:dyDescent="0.25">
      <c r="F639" s="7"/>
    </row>
    <row r="640" spans="6:6" x14ac:dyDescent="0.25">
      <c r="F640" s="7"/>
    </row>
    <row r="641" spans="6:6" x14ac:dyDescent="0.25">
      <c r="F641" s="7"/>
    </row>
    <row r="642" spans="6:6" x14ac:dyDescent="0.25">
      <c r="F642" s="7"/>
    </row>
    <row r="643" spans="6:6" x14ac:dyDescent="0.25">
      <c r="F643" s="7"/>
    </row>
    <row r="644" spans="6:6" x14ac:dyDescent="0.25">
      <c r="F644" s="7"/>
    </row>
    <row r="645" spans="6:6" x14ac:dyDescent="0.25">
      <c r="F645" s="7"/>
    </row>
    <row r="646" spans="6:6" x14ac:dyDescent="0.25">
      <c r="F646" s="7"/>
    </row>
    <row r="647" spans="6:6" x14ac:dyDescent="0.25">
      <c r="F647" s="7"/>
    </row>
    <row r="648" spans="6:6" x14ac:dyDescent="0.25">
      <c r="F648" s="7"/>
    </row>
    <row r="649" spans="6:6" x14ac:dyDescent="0.25">
      <c r="F649" s="7"/>
    </row>
    <row r="650" spans="6:6" x14ac:dyDescent="0.25">
      <c r="F650" s="7"/>
    </row>
    <row r="651" spans="6:6" x14ac:dyDescent="0.25">
      <c r="F651" s="7"/>
    </row>
    <row r="652" spans="6:6" x14ac:dyDescent="0.25">
      <c r="F652" s="7"/>
    </row>
    <row r="653" spans="6:6" x14ac:dyDescent="0.25">
      <c r="F653" s="7"/>
    </row>
    <row r="654" spans="6:6" x14ac:dyDescent="0.25">
      <c r="F654" s="7"/>
    </row>
    <row r="655" spans="6:6" x14ac:dyDescent="0.25">
      <c r="F655" s="7"/>
    </row>
    <row r="656" spans="6:6" x14ac:dyDescent="0.25">
      <c r="F656" s="7"/>
    </row>
    <row r="657" spans="6:6" x14ac:dyDescent="0.25">
      <c r="F657" s="7"/>
    </row>
    <row r="658" spans="6:6" x14ac:dyDescent="0.25">
      <c r="F658" s="7"/>
    </row>
    <row r="659" spans="6:6" x14ac:dyDescent="0.25">
      <c r="F659" s="7"/>
    </row>
    <row r="660" spans="6:6" x14ac:dyDescent="0.25">
      <c r="F660" s="7"/>
    </row>
    <row r="661" spans="6:6" x14ac:dyDescent="0.25">
      <c r="F661" s="7"/>
    </row>
    <row r="662" spans="6:6" x14ac:dyDescent="0.25">
      <c r="F662" s="7"/>
    </row>
    <row r="663" spans="6:6" x14ac:dyDescent="0.25">
      <c r="F663" s="7"/>
    </row>
    <row r="664" spans="6:6" x14ac:dyDescent="0.25">
      <c r="F664" s="7"/>
    </row>
    <row r="665" spans="6:6" x14ac:dyDescent="0.25">
      <c r="F665" s="7"/>
    </row>
    <row r="666" spans="6:6" x14ac:dyDescent="0.25">
      <c r="F666" s="7"/>
    </row>
    <row r="667" spans="6:6" x14ac:dyDescent="0.25">
      <c r="F667" s="7"/>
    </row>
    <row r="668" spans="6:6" x14ac:dyDescent="0.25">
      <c r="F668" s="7"/>
    </row>
    <row r="669" spans="6:6" x14ac:dyDescent="0.25">
      <c r="F669" s="7"/>
    </row>
    <row r="670" spans="6:6" x14ac:dyDescent="0.25">
      <c r="F670" s="7"/>
    </row>
    <row r="671" spans="6:6" x14ac:dyDescent="0.25">
      <c r="F671" s="7"/>
    </row>
    <row r="672" spans="6:6" x14ac:dyDescent="0.25">
      <c r="F672" s="7"/>
    </row>
    <row r="673" spans="1:6" x14ac:dyDescent="0.25">
      <c r="F673" s="7"/>
    </row>
    <row r="674" spans="1:6" x14ac:dyDescent="0.25">
      <c r="F674" s="7"/>
    </row>
    <row r="675" spans="1:6" x14ac:dyDescent="0.25">
      <c r="F675" s="7"/>
    </row>
    <row r="676" spans="1:6" x14ac:dyDescent="0.25">
      <c r="A676" s="4"/>
      <c r="B676" s="2"/>
      <c r="C676" s="2"/>
      <c r="D676" s="2"/>
      <c r="F676" s="7"/>
    </row>
    <row r="677" spans="1:6" x14ac:dyDescent="0.25">
      <c r="F677" s="7"/>
    </row>
    <row r="678" spans="1:6" x14ac:dyDescent="0.25">
      <c r="A678" s="4"/>
      <c r="B678" s="2"/>
      <c r="C678" s="2"/>
      <c r="D678" s="2"/>
    </row>
    <row r="679" spans="1:6" x14ac:dyDescent="0.25">
      <c r="A679" s="4"/>
      <c r="B679" s="2"/>
      <c r="C679" s="2"/>
      <c r="D679" s="2"/>
      <c r="F679" s="7"/>
    </row>
    <row r="680" spans="1:6" x14ac:dyDescent="0.25">
      <c r="A680" s="4"/>
      <c r="B680" s="2"/>
      <c r="C680" s="2"/>
      <c r="D680" s="2"/>
      <c r="F680" s="7"/>
    </row>
    <row r="691" spans="1:6" x14ac:dyDescent="0.25">
      <c r="B691" s="2"/>
      <c r="C691" s="2"/>
      <c r="D691" s="2"/>
      <c r="F691" s="7"/>
    </row>
    <row r="692" spans="1:6" x14ac:dyDescent="0.25">
      <c r="B692" s="2"/>
      <c r="C692" s="2"/>
      <c r="D692" s="2"/>
      <c r="F692" s="7"/>
    </row>
    <row r="693" spans="1:6" x14ac:dyDescent="0.25">
      <c r="A693" s="4"/>
      <c r="B693" s="2"/>
      <c r="C693" s="2"/>
      <c r="D693" s="2"/>
      <c r="F693" s="7"/>
    </row>
    <row r="714" spans="1:6" x14ac:dyDescent="0.25">
      <c r="B714" s="2"/>
      <c r="C714" s="2"/>
      <c r="D714" s="2"/>
      <c r="F714" s="7"/>
    </row>
    <row r="715" spans="1:6" x14ac:dyDescent="0.25">
      <c r="B715" s="2"/>
      <c r="C715" s="2"/>
      <c r="D715" s="2"/>
      <c r="F715" s="7"/>
    </row>
    <row r="716" spans="1:6" x14ac:dyDescent="0.25">
      <c r="B716" s="2"/>
      <c r="C716" s="2"/>
      <c r="D716" s="2"/>
      <c r="F716" s="7"/>
    </row>
    <row r="717" spans="1:6" x14ac:dyDescent="0.25">
      <c r="B717" s="2"/>
      <c r="C717" s="2"/>
      <c r="D717" s="2"/>
      <c r="F717" s="7"/>
    </row>
    <row r="718" spans="1:6" x14ac:dyDescent="0.25">
      <c r="B718" s="2"/>
      <c r="C718" s="2"/>
      <c r="D718" s="2"/>
      <c r="F718" s="7"/>
    </row>
    <row r="719" spans="1:6" x14ac:dyDescent="0.25">
      <c r="A719" s="4"/>
      <c r="B719" s="2"/>
      <c r="C719" s="2"/>
      <c r="D719" s="2"/>
      <c r="F719" s="7"/>
    </row>
    <row r="720" spans="1:6" x14ac:dyDescent="0.25">
      <c r="B720" s="2"/>
      <c r="C720" s="2"/>
      <c r="D720" s="2"/>
      <c r="F720" s="7"/>
    </row>
    <row r="721" spans="1:6" x14ac:dyDescent="0.25">
      <c r="A721" s="4"/>
      <c r="B721" s="2"/>
      <c r="C721" s="2"/>
      <c r="D721" s="2"/>
      <c r="F721" s="7"/>
    </row>
    <row r="723" spans="1:6" x14ac:dyDescent="0.25">
      <c r="B723" s="2"/>
      <c r="C723" s="2"/>
      <c r="D723" s="2"/>
      <c r="F723" s="7"/>
    </row>
    <row r="724" spans="1:6" x14ac:dyDescent="0.25">
      <c r="A724" s="4"/>
      <c r="B724" s="2"/>
      <c r="C724" s="2"/>
      <c r="D724" s="2"/>
      <c r="F724" s="7"/>
    </row>
    <row r="725" spans="1:6" x14ac:dyDescent="0.25">
      <c r="A725" s="4"/>
      <c r="B725" s="2"/>
      <c r="C725" s="2"/>
      <c r="D725" s="2"/>
      <c r="F725" s="7"/>
    </row>
    <row r="728" spans="1:6" x14ac:dyDescent="0.25">
      <c r="F728" s="7"/>
    </row>
    <row r="729" spans="1:6" x14ac:dyDescent="0.25">
      <c r="F729" s="7"/>
    </row>
    <row r="730" spans="1:6" x14ac:dyDescent="0.25">
      <c r="F730" s="7"/>
    </row>
    <row r="731" spans="1:6" x14ac:dyDescent="0.25">
      <c r="F731" s="7"/>
    </row>
  </sheetData>
  <pageMargins left="0.7" right="0.7" top="0.75" bottom="0.75" header="0.3" footer="0.3"/>
  <pageSetup paperSize="17" orientation="landscape"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CD07FB-798B-4E6D-BB39-6955D2DBCE76}">
  <sheetPr>
    <pageSetUpPr fitToPage="1"/>
  </sheetPr>
  <dimension ref="A1:E36"/>
  <sheetViews>
    <sheetView workbookViewId="0">
      <selection activeCell="A36" sqref="A36"/>
    </sheetView>
  </sheetViews>
  <sheetFormatPr defaultRowHeight="15" x14ac:dyDescent="0.25"/>
  <cols>
    <col min="1" max="1" width="38.28515625" bestFit="1" customWidth="1"/>
    <col min="2" max="2" width="9.5703125" customWidth="1"/>
    <col min="3" max="3" width="34.85546875" bestFit="1" customWidth="1"/>
  </cols>
  <sheetData>
    <row r="1" spans="1:5" x14ac:dyDescent="0.25">
      <c r="A1" s="6" t="s">
        <v>292</v>
      </c>
      <c r="B1" s="6"/>
      <c r="C1" s="6" t="s">
        <v>293</v>
      </c>
    </row>
    <row r="2" spans="1:5" x14ac:dyDescent="0.25">
      <c r="A2" s="11" t="s">
        <v>227</v>
      </c>
      <c r="B2" s="11"/>
      <c r="C2" s="12" t="s">
        <v>275</v>
      </c>
      <c r="E2">
        <f t="shared" ref="E2:E36" si="0">IF(A2=C2,1,0)</f>
        <v>0</v>
      </c>
    </row>
    <row r="3" spans="1:5" x14ac:dyDescent="0.25">
      <c r="A3" s="17" t="s">
        <v>73</v>
      </c>
      <c r="B3" s="17"/>
      <c r="C3" s="18" t="s">
        <v>283</v>
      </c>
      <c r="E3">
        <f t="shared" si="0"/>
        <v>0</v>
      </c>
    </row>
    <row r="4" spans="1:5" x14ac:dyDescent="0.25">
      <c r="A4" s="11" t="s">
        <v>60</v>
      </c>
      <c r="B4" s="11"/>
      <c r="C4" s="12" t="s">
        <v>283</v>
      </c>
      <c r="E4">
        <f t="shared" si="0"/>
        <v>0</v>
      </c>
    </row>
    <row r="5" spans="1:5" x14ac:dyDescent="0.25">
      <c r="A5" s="19" t="s">
        <v>202</v>
      </c>
      <c r="B5" s="17"/>
      <c r="C5" s="19" t="s">
        <v>276</v>
      </c>
      <c r="E5">
        <f t="shared" si="0"/>
        <v>0</v>
      </c>
    </row>
    <row r="6" spans="1:5" x14ac:dyDescent="0.25">
      <c r="A6" s="13" t="s">
        <v>116</v>
      </c>
      <c r="B6" s="11"/>
      <c r="C6" s="13" t="s">
        <v>276</v>
      </c>
      <c r="E6">
        <f t="shared" si="0"/>
        <v>0</v>
      </c>
    </row>
    <row r="7" spans="1:5" x14ac:dyDescent="0.25">
      <c r="A7" s="19" t="s">
        <v>16</v>
      </c>
      <c r="B7" s="17"/>
      <c r="C7" s="19" t="s">
        <v>113</v>
      </c>
      <c r="E7">
        <f t="shared" si="0"/>
        <v>0</v>
      </c>
    </row>
    <row r="8" spans="1:5" ht="30" x14ac:dyDescent="0.25">
      <c r="A8" s="13" t="s">
        <v>11</v>
      </c>
      <c r="B8" s="11"/>
      <c r="C8" s="14" t="s">
        <v>113</v>
      </c>
      <c r="E8">
        <f t="shared" si="0"/>
        <v>0</v>
      </c>
    </row>
    <row r="9" spans="1:5" x14ac:dyDescent="0.25">
      <c r="A9" s="19" t="s">
        <v>53</v>
      </c>
      <c r="B9" s="17"/>
      <c r="C9" s="19" t="s">
        <v>125</v>
      </c>
      <c r="E9">
        <f t="shared" si="0"/>
        <v>0</v>
      </c>
    </row>
    <row r="10" spans="1:5" x14ac:dyDescent="0.25">
      <c r="A10" s="13" t="s">
        <v>41</v>
      </c>
      <c r="B10" s="11"/>
      <c r="C10" s="13" t="s">
        <v>277</v>
      </c>
      <c r="E10">
        <f t="shared" si="0"/>
        <v>0</v>
      </c>
    </row>
    <row r="11" spans="1:5" x14ac:dyDescent="0.25">
      <c r="A11" s="17" t="s">
        <v>56</v>
      </c>
      <c r="B11" s="17"/>
      <c r="C11" s="19" t="s">
        <v>133</v>
      </c>
      <c r="E11">
        <f t="shared" si="0"/>
        <v>0</v>
      </c>
    </row>
    <row r="12" spans="1:5" x14ac:dyDescent="0.25">
      <c r="A12" s="11" t="s">
        <v>67</v>
      </c>
      <c r="B12" s="11"/>
      <c r="C12" s="12" t="s">
        <v>278</v>
      </c>
      <c r="E12">
        <f t="shared" si="0"/>
        <v>0</v>
      </c>
    </row>
    <row r="13" spans="1:5" x14ac:dyDescent="0.25">
      <c r="A13" s="17" t="s">
        <v>68</v>
      </c>
      <c r="B13" s="17"/>
      <c r="C13" s="18" t="s">
        <v>270</v>
      </c>
      <c r="E13">
        <f t="shared" si="0"/>
        <v>0</v>
      </c>
    </row>
    <row r="14" spans="1:5" x14ac:dyDescent="0.25">
      <c r="A14" s="11" t="s">
        <v>85</v>
      </c>
      <c r="B14" s="11"/>
      <c r="C14" s="12" t="s">
        <v>279</v>
      </c>
      <c r="E14">
        <f t="shared" si="0"/>
        <v>0</v>
      </c>
    </row>
    <row r="15" spans="1:5" x14ac:dyDescent="0.25">
      <c r="A15" s="20" t="s">
        <v>286</v>
      </c>
      <c r="B15" s="17"/>
      <c r="C15" s="18" t="s">
        <v>271</v>
      </c>
      <c r="E15">
        <f t="shared" si="0"/>
        <v>0</v>
      </c>
    </row>
    <row r="16" spans="1:5" ht="30" x14ac:dyDescent="0.25">
      <c r="A16" s="13" t="s">
        <v>207</v>
      </c>
      <c r="B16" s="11"/>
      <c r="C16" s="12" t="s">
        <v>269</v>
      </c>
      <c r="E16">
        <f t="shared" si="0"/>
        <v>0</v>
      </c>
    </row>
    <row r="17" spans="1:5" x14ac:dyDescent="0.25">
      <c r="A17" s="19" t="s">
        <v>45</v>
      </c>
      <c r="B17" s="17"/>
      <c r="C17" s="18" t="s">
        <v>273</v>
      </c>
      <c r="E17">
        <f t="shared" si="0"/>
        <v>0</v>
      </c>
    </row>
    <row r="18" spans="1:5" x14ac:dyDescent="0.25">
      <c r="A18" s="11" t="s">
        <v>76</v>
      </c>
      <c r="B18" s="11"/>
      <c r="C18" s="12" t="s">
        <v>153</v>
      </c>
      <c r="E18">
        <f t="shared" si="0"/>
        <v>0</v>
      </c>
    </row>
    <row r="19" spans="1:5" x14ac:dyDescent="0.25">
      <c r="A19" s="17" t="s">
        <v>77</v>
      </c>
      <c r="B19" s="17"/>
      <c r="C19" s="18" t="s">
        <v>274</v>
      </c>
      <c r="E19">
        <f t="shared" si="0"/>
        <v>0</v>
      </c>
    </row>
    <row r="20" spans="1:5" x14ac:dyDescent="0.25">
      <c r="A20" s="11" t="s">
        <v>81</v>
      </c>
      <c r="B20" s="11"/>
      <c r="C20" s="12" t="s">
        <v>294</v>
      </c>
      <c r="E20">
        <f t="shared" si="0"/>
        <v>0</v>
      </c>
    </row>
    <row r="21" spans="1:5" x14ac:dyDescent="0.25">
      <c r="A21" s="19" t="s">
        <v>33</v>
      </c>
      <c r="B21" s="17"/>
      <c r="C21" s="18" t="s">
        <v>179</v>
      </c>
      <c r="E21">
        <f t="shared" si="0"/>
        <v>0</v>
      </c>
    </row>
    <row r="22" spans="1:5" x14ac:dyDescent="0.25">
      <c r="A22" s="13" t="s">
        <v>119</v>
      </c>
      <c r="B22" s="11"/>
      <c r="C22" s="12" t="s">
        <v>258</v>
      </c>
      <c r="E22">
        <f t="shared" si="0"/>
        <v>0</v>
      </c>
    </row>
    <row r="23" spans="1:5" x14ac:dyDescent="0.25">
      <c r="A23" s="19" t="s">
        <v>190</v>
      </c>
      <c r="B23" s="17"/>
      <c r="C23" s="18" t="s">
        <v>258</v>
      </c>
      <c r="E23">
        <f t="shared" si="0"/>
        <v>0</v>
      </c>
    </row>
    <row r="24" spans="1:5" ht="30" x14ac:dyDescent="0.25">
      <c r="A24" s="13" t="s">
        <v>51</v>
      </c>
      <c r="B24" s="11"/>
      <c r="C24" s="12" t="s">
        <v>281</v>
      </c>
      <c r="E24">
        <f t="shared" si="0"/>
        <v>0</v>
      </c>
    </row>
    <row r="25" spans="1:5" x14ac:dyDescent="0.25">
      <c r="A25" s="19" t="s">
        <v>7</v>
      </c>
      <c r="B25" s="17"/>
      <c r="C25" s="18" t="s">
        <v>248</v>
      </c>
      <c r="E25">
        <f t="shared" si="0"/>
        <v>0</v>
      </c>
    </row>
    <row r="26" spans="1:5" x14ac:dyDescent="0.25">
      <c r="A26" s="11" t="s">
        <v>83</v>
      </c>
      <c r="B26" s="11"/>
      <c r="C26" s="12" t="s">
        <v>282</v>
      </c>
      <c r="E26">
        <f t="shared" si="0"/>
        <v>0</v>
      </c>
    </row>
    <row r="27" spans="1:5" ht="30" x14ac:dyDescent="0.25">
      <c r="A27" s="19" t="s">
        <v>193</v>
      </c>
      <c r="B27" s="17"/>
      <c r="C27" s="18" t="s">
        <v>269</v>
      </c>
      <c r="E27">
        <f t="shared" si="0"/>
        <v>0</v>
      </c>
    </row>
    <row r="28" spans="1:5" x14ac:dyDescent="0.25">
      <c r="A28" s="13" t="s">
        <v>254</v>
      </c>
      <c r="B28" s="11"/>
      <c r="C28" s="12" t="s">
        <v>269</v>
      </c>
      <c r="E28">
        <f t="shared" si="0"/>
        <v>0</v>
      </c>
    </row>
    <row r="29" spans="1:5" x14ac:dyDescent="0.25">
      <c r="A29" s="19" t="s">
        <v>245</v>
      </c>
      <c r="B29" s="17"/>
      <c r="C29" s="18" t="s">
        <v>271</v>
      </c>
      <c r="E29">
        <f t="shared" si="0"/>
        <v>0</v>
      </c>
    </row>
    <row r="30" spans="1:5" x14ac:dyDescent="0.25">
      <c r="A30" s="13" t="s">
        <v>48</v>
      </c>
      <c r="B30" s="11"/>
      <c r="C30" s="12" t="s">
        <v>264</v>
      </c>
      <c r="E30">
        <f t="shared" si="0"/>
        <v>0</v>
      </c>
    </row>
    <row r="31" spans="1:5" x14ac:dyDescent="0.25">
      <c r="A31" s="19" t="s">
        <v>252</v>
      </c>
      <c r="B31" s="17"/>
      <c r="C31" s="19" t="s">
        <v>129</v>
      </c>
      <c r="E31">
        <f t="shared" si="0"/>
        <v>0</v>
      </c>
    </row>
    <row r="32" spans="1:5" x14ac:dyDescent="0.25">
      <c r="A32" s="13" t="s">
        <v>20</v>
      </c>
      <c r="B32" s="11"/>
      <c r="C32" s="12" t="s">
        <v>268</v>
      </c>
      <c r="E32">
        <f t="shared" si="0"/>
        <v>0</v>
      </c>
    </row>
    <row r="33" spans="1:5" x14ac:dyDescent="0.25">
      <c r="A33" s="19" t="s">
        <v>23</v>
      </c>
      <c r="B33" s="17"/>
      <c r="C33" s="18" t="s">
        <v>268</v>
      </c>
      <c r="E33">
        <f t="shared" si="0"/>
        <v>0</v>
      </c>
    </row>
    <row r="34" spans="1:5" x14ac:dyDescent="0.25">
      <c r="A34" s="13" t="s">
        <v>182</v>
      </c>
      <c r="B34" s="11"/>
      <c r="C34" s="12" t="s">
        <v>268</v>
      </c>
      <c r="E34">
        <f t="shared" si="0"/>
        <v>0</v>
      </c>
    </row>
    <row r="35" spans="1:5" x14ac:dyDescent="0.25">
      <c r="A35" s="17" t="s">
        <v>55</v>
      </c>
      <c r="B35" s="17"/>
      <c r="C35" s="19" t="s">
        <v>133</v>
      </c>
      <c r="E35">
        <f t="shared" si="0"/>
        <v>0</v>
      </c>
    </row>
    <row r="36" spans="1:5" x14ac:dyDescent="0.25">
      <c r="A36" s="15" t="s">
        <v>97</v>
      </c>
      <c r="B36" s="15"/>
      <c r="C36" s="16" t="s">
        <v>133</v>
      </c>
      <c r="E36">
        <f t="shared" si="0"/>
        <v>0</v>
      </c>
    </row>
  </sheetData>
  <sortState xmlns:xlrd2="http://schemas.microsoft.com/office/spreadsheetml/2017/richdata2" ref="A2:E36">
    <sortCondition ref="A2:A36"/>
  </sortState>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F484F6-28DE-4BC8-B734-442A6209C744}">
  <sheetPr>
    <pageSetUpPr fitToPage="1"/>
  </sheetPr>
  <dimension ref="A1:C43"/>
  <sheetViews>
    <sheetView workbookViewId="0"/>
  </sheetViews>
  <sheetFormatPr defaultRowHeight="15" x14ac:dyDescent="0.25"/>
  <cols>
    <col min="1" max="1" width="40" bestFit="1" customWidth="1"/>
    <col min="2" max="2" width="14.85546875" customWidth="1"/>
    <col min="4" max="4" width="48.28515625" bestFit="1" customWidth="1"/>
  </cols>
  <sheetData>
    <row r="1" spans="1:3" s="9" customFormat="1" x14ac:dyDescent="0.25">
      <c r="A1" s="36" t="s">
        <v>301</v>
      </c>
      <c r="B1" s="36" t="s">
        <v>302</v>
      </c>
    </row>
    <row r="2" spans="1:3" x14ac:dyDescent="0.25">
      <c r="A2" s="37" t="s">
        <v>270</v>
      </c>
      <c r="B2" s="38">
        <f>COUNTIF(Comments!E:E,"*Preferred Sites*")</f>
        <v>33</v>
      </c>
      <c r="C2" s="10"/>
    </row>
    <row r="3" spans="1:3" x14ac:dyDescent="0.25">
      <c r="A3" s="37" t="s">
        <v>104</v>
      </c>
      <c r="B3" s="38">
        <f>COUNTIF(Comments!E:E,"*Joint Letter of Support*")</f>
        <v>17</v>
      </c>
    </row>
    <row r="4" spans="1:3" x14ac:dyDescent="0.25">
      <c r="A4" s="37" t="s">
        <v>258</v>
      </c>
      <c r="B4" s="38">
        <f>COUNTIF(Comments!E:E,"*Rates*")</f>
        <v>15</v>
      </c>
    </row>
    <row r="5" spans="1:3" x14ac:dyDescent="0.25">
      <c r="A5" s="37" t="s">
        <v>113</v>
      </c>
      <c r="B5" s="38">
        <f>COUNTIF(Comments!E:E,"*Amendments*")</f>
        <v>13</v>
      </c>
    </row>
    <row r="6" spans="1:3" x14ac:dyDescent="0.25">
      <c r="A6" s="39" t="s">
        <v>262</v>
      </c>
      <c r="B6" s="38">
        <f>COUNTIF(Comments!E:E,"*Grid Constraints*")</f>
        <v>9</v>
      </c>
    </row>
    <row r="7" spans="1:3" x14ac:dyDescent="0.25">
      <c r="A7" s="37" t="s">
        <v>107</v>
      </c>
      <c r="B7" s="38">
        <f>COUNTIF(Comments!E:E,"*Interconnection*")</f>
        <v>8</v>
      </c>
    </row>
    <row r="8" spans="1:3" x14ac:dyDescent="0.25">
      <c r="A8" s="37" t="s">
        <v>283</v>
      </c>
      <c r="B8" s="38">
        <f>COUNTIF(Comments!E:E,"*Act 250*")</f>
        <v>7</v>
      </c>
    </row>
    <row r="9" spans="1:3" x14ac:dyDescent="0.25">
      <c r="A9" s="37" t="s">
        <v>264</v>
      </c>
      <c r="B9" s="38">
        <f>COUNTIF(Comments!E:E,"*Parking Lot Canopies*")</f>
        <v>7</v>
      </c>
    </row>
    <row r="10" spans="1:3" x14ac:dyDescent="0.25">
      <c r="A10" s="39" t="s">
        <v>133</v>
      </c>
      <c r="B10" s="38">
        <f>COUNTIF(Comments!E:E,"*Process and Scheduling*")</f>
        <v>7</v>
      </c>
    </row>
    <row r="11" spans="1:3" x14ac:dyDescent="0.25">
      <c r="A11" s="37" t="s">
        <v>271</v>
      </c>
      <c r="B11" s="38">
        <f>COUNTIF(Comments!E:E,"*Extraction Sites*")</f>
        <v>6</v>
      </c>
    </row>
    <row r="12" spans="1:3" x14ac:dyDescent="0.25">
      <c r="A12" s="37" t="s">
        <v>279</v>
      </c>
      <c r="B12" s="38">
        <f>COUNTIF(Comments!E:E,"*Tree Clearing*")</f>
        <v>5</v>
      </c>
    </row>
    <row r="13" spans="1:3" x14ac:dyDescent="0.25">
      <c r="A13" s="37" t="s">
        <v>248</v>
      </c>
      <c r="B13" s="38">
        <f>COUNTIF(Comments!E:E,"*Registrations*")</f>
        <v>4</v>
      </c>
    </row>
    <row r="14" spans="1:3" x14ac:dyDescent="0.25">
      <c r="A14" s="37" t="s">
        <v>90</v>
      </c>
      <c r="B14" s="38">
        <f>COUNTIF(Comments!E:E,"*Aesthetics*")</f>
        <v>3</v>
      </c>
    </row>
    <row r="15" spans="1:3" x14ac:dyDescent="0.25">
      <c r="A15" s="38" t="s">
        <v>291</v>
      </c>
      <c r="B15" s="38">
        <f>COUNTIF(Comments!E:E,"*Beneficial Electriciation*")</f>
        <v>3</v>
      </c>
    </row>
    <row r="16" spans="1:3" x14ac:dyDescent="0.25">
      <c r="A16" s="37" t="s">
        <v>129</v>
      </c>
      <c r="B16" s="38">
        <f>COUNTIF(Comments!E:E,"*Energy Storage*")</f>
        <v>3</v>
      </c>
    </row>
    <row r="17" spans="1:2" x14ac:dyDescent="0.25">
      <c r="A17" s="37" t="s">
        <v>269</v>
      </c>
      <c r="B17" s="38">
        <f>COUNTIF(Comments!E:E,"*Group Net-Metering Systems*")</f>
        <v>3</v>
      </c>
    </row>
    <row r="18" spans="1:2" x14ac:dyDescent="0.25">
      <c r="A18" s="37" t="s">
        <v>289</v>
      </c>
      <c r="B18" s="38">
        <f>COUNTIF(Comments!E:E,"*Impervious Surfaces*")</f>
        <v>3</v>
      </c>
    </row>
    <row r="19" spans="1:2" x14ac:dyDescent="0.25">
      <c r="A19" s="37" t="s">
        <v>280</v>
      </c>
      <c r="B19" s="38">
        <f>COUNTIF(Comments!E:E,"*Limits of Disturbance*")</f>
        <v>3</v>
      </c>
    </row>
    <row r="20" spans="1:2" x14ac:dyDescent="0.25">
      <c r="A20" s="39" t="s">
        <v>260</v>
      </c>
      <c r="B20" s="38">
        <f>COUNTIF(Comments!E:E,"*Locational Pricing*")</f>
        <v>3</v>
      </c>
    </row>
    <row r="21" spans="1:2" x14ac:dyDescent="0.25">
      <c r="A21" s="37" t="s">
        <v>142</v>
      </c>
      <c r="B21" s="38">
        <f>COUNTIF(Comments!E:E,"*Time to Construct Projects*")</f>
        <v>3</v>
      </c>
    </row>
    <row r="22" spans="1:2" x14ac:dyDescent="0.25">
      <c r="A22" s="37" t="s">
        <v>275</v>
      </c>
      <c r="B22" s="38">
        <f>COUNTIF(Comments!E:E,"*Advance Notice*")</f>
        <v>2</v>
      </c>
    </row>
    <row r="23" spans="1:2" x14ac:dyDescent="0.25">
      <c r="A23" s="37" t="s">
        <v>284</v>
      </c>
      <c r="B23" s="38">
        <f>COUNTIF(Comments!E:E,"*Application Filing*")</f>
        <v>2</v>
      </c>
    </row>
    <row r="24" spans="1:2" x14ac:dyDescent="0.25">
      <c r="A24" s="39" t="s">
        <v>125</v>
      </c>
      <c r="B24" s="38">
        <f>COUNTIF(Comments!E:E,"*Biennial Review*")</f>
        <v>2</v>
      </c>
    </row>
    <row r="25" spans="1:2" x14ac:dyDescent="0.25">
      <c r="A25" s="37" t="s">
        <v>285</v>
      </c>
      <c r="B25" s="38">
        <f>COUNTIF(Comments!E:E,"*Brownfields*")</f>
        <v>2</v>
      </c>
    </row>
    <row r="26" spans="1:2" x14ac:dyDescent="0.25">
      <c r="A26" s="37" t="s">
        <v>139</v>
      </c>
      <c r="B26" s="38">
        <f>COUNTIF(Comments!E:E,"*CPG Issuance Timeframe*")</f>
        <v>2</v>
      </c>
    </row>
    <row r="27" spans="1:2" x14ac:dyDescent="0.25">
      <c r="A27" s="37" t="s">
        <v>157</v>
      </c>
      <c r="B27" s="38">
        <f>COUNTIF(Comments!E:E,"*System Size*")</f>
        <v>2</v>
      </c>
    </row>
    <row r="28" spans="1:2" x14ac:dyDescent="0.25">
      <c r="A28" s="37" t="s">
        <v>268</v>
      </c>
      <c r="B28" s="38">
        <f>COUNTIF(Comments!E:E,"*Transfers*")</f>
        <v>2</v>
      </c>
    </row>
    <row r="29" spans="1:2" x14ac:dyDescent="0.25">
      <c r="A29" s="38" t="s">
        <v>287</v>
      </c>
      <c r="B29" s="38">
        <f>COUNTIF(Comments!E:E,"*50% Allocation*")</f>
        <v>1</v>
      </c>
    </row>
    <row r="30" spans="1:2" x14ac:dyDescent="0.25">
      <c r="A30" s="37" t="s">
        <v>288</v>
      </c>
      <c r="B30" s="38">
        <f>COUNTIF(Comments!E:E,"*Agricultural Lands*")</f>
        <v>1</v>
      </c>
    </row>
    <row r="31" spans="1:2" x14ac:dyDescent="0.25">
      <c r="A31" s="37" t="s">
        <v>242</v>
      </c>
      <c r="B31" s="38">
        <f>COUNTIF(Comments!E:E,"*Cap on Net-Metering*")</f>
        <v>1</v>
      </c>
    </row>
    <row r="32" spans="1:2" x14ac:dyDescent="0.25">
      <c r="A32" s="37" t="s">
        <v>278</v>
      </c>
      <c r="B32" s="38">
        <f>COUNTIF(Comments!E:E,"*Decommissioning*")</f>
        <v>1</v>
      </c>
    </row>
    <row r="33" spans="1:2" ht="30" x14ac:dyDescent="0.25">
      <c r="A33" s="37" t="s">
        <v>199</v>
      </c>
      <c r="B33" s="38">
        <f>COUNTIF(Comments!E:E,"*Eliminate Category III Net-Metering Systems*")</f>
        <v>1</v>
      </c>
    </row>
    <row r="34" spans="1:2" x14ac:dyDescent="0.25">
      <c r="A34" s="39" t="s">
        <v>256</v>
      </c>
      <c r="B34" s="38">
        <f>COUNTIF(Comments!E:E,"*Energy Efficiency Charge*")</f>
        <v>1</v>
      </c>
    </row>
    <row r="35" spans="1:2" x14ac:dyDescent="0.25">
      <c r="A35" s="37" t="s">
        <v>184</v>
      </c>
      <c r="B35" s="38">
        <f>COUNTIF(Comments!E:E,"*Existing Net-Metering Sites*")</f>
        <v>1</v>
      </c>
    </row>
    <row r="36" spans="1:2" x14ac:dyDescent="0.25">
      <c r="A36" s="37" t="s">
        <v>147</v>
      </c>
      <c r="B36" s="38">
        <f>COUNTIF(Comments!E:E,"*Expand Category IV *")</f>
        <v>1</v>
      </c>
    </row>
    <row r="37" spans="1:2" x14ac:dyDescent="0.25">
      <c r="A37" s="37" t="s">
        <v>299</v>
      </c>
      <c r="B37" s="38">
        <f>COUNTIF(Comments!E:E,"*Landfills*")</f>
        <v>1</v>
      </c>
    </row>
    <row r="38" spans="1:2" x14ac:dyDescent="0.25">
      <c r="A38" s="39" t="s">
        <v>272</v>
      </c>
      <c r="B38" s="38">
        <f>COUNTIF(Comments!E:E,"*Local Load*")</f>
        <v>1</v>
      </c>
    </row>
    <row r="39" spans="1:2" x14ac:dyDescent="0.25">
      <c r="A39" s="37" t="s">
        <v>290</v>
      </c>
      <c r="B39" s="38">
        <f>COUNTIF(Comments!E:E,"*Parking Lots*")</f>
        <v>1</v>
      </c>
    </row>
    <row r="40" spans="1:2" x14ac:dyDescent="0.25">
      <c r="A40" s="37" t="s">
        <v>127</v>
      </c>
      <c r="B40" s="38">
        <f>COUNTIF(Comments!E:E,"*Participation in ISO-NE Wholesale Markets*")</f>
        <v>1</v>
      </c>
    </row>
    <row r="41" spans="1:2" x14ac:dyDescent="0.25">
      <c r="A41" s="37" t="s">
        <v>131</v>
      </c>
      <c r="B41" s="38">
        <f>COUNTIF(Comments!E:E,"*Procedural Improvements*")</f>
        <v>1</v>
      </c>
    </row>
    <row r="42" spans="1:2" x14ac:dyDescent="0.25">
      <c r="A42" s="37" t="s">
        <v>282</v>
      </c>
      <c r="B42" s="38">
        <f>COUNTIF(Comments!E:E,"*Renewables*")</f>
        <v>1</v>
      </c>
    </row>
    <row r="43" spans="1:2" x14ac:dyDescent="0.25">
      <c r="A43" s="38" t="s">
        <v>225</v>
      </c>
      <c r="B43" s="38">
        <f>COUNTIF(Comments!E:E,"*Town and Regional Plans*")</f>
        <v>1</v>
      </c>
    </row>
  </sheetData>
  <sortState xmlns:xlrd2="http://schemas.microsoft.com/office/spreadsheetml/2017/richdata2" ref="A2:B43">
    <sortCondition descending="1" ref="B2:B43"/>
  </sortState>
  <pageMargins left="0.7" right="0.7" top="0.75" bottom="0.75" header="0.3" footer="0.3"/>
  <pageSetup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48FFB2-1C61-4BB1-BF17-BB140A4367DF}">
  <dimension ref="A1:B15"/>
  <sheetViews>
    <sheetView workbookViewId="0">
      <selection activeCell="E15" sqref="E15"/>
    </sheetView>
  </sheetViews>
  <sheetFormatPr defaultRowHeight="15" x14ac:dyDescent="0.25"/>
  <cols>
    <col min="1" max="1" width="21.28515625" customWidth="1"/>
    <col min="2" max="2" width="14.85546875" customWidth="1"/>
  </cols>
  <sheetData>
    <row r="1" spans="1:2" x14ac:dyDescent="0.25">
      <c r="A1" s="9" t="s">
        <v>312</v>
      </c>
      <c r="B1" s="9" t="s">
        <v>302</v>
      </c>
    </row>
    <row r="2" spans="1:2" x14ac:dyDescent="0.25">
      <c r="A2" s="30">
        <v>5.1029999999999998</v>
      </c>
      <c r="B2" s="22">
        <f>COUNTIF(Comments!B:B,"*5.103*")</f>
        <v>54</v>
      </c>
    </row>
    <row r="3" spans="1:2" x14ac:dyDescent="0.25">
      <c r="A3" s="30">
        <v>5.1059999999999999</v>
      </c>
      <c r="B3" s="22">
        <f>COUNTIF(Comments!B:B,"*5.107*")</f>
        <v>13</v>
      </c>
    </row>
    <row r="4" spans="1:2" x14ac:dyDescent="0.25">
      <c r="A4" s="30">
        <v>5.1269999999999998</v>
      </c>
      <c r="B4" s="22">
        <f>COUNTIF(Comments!B:B,"*5.127*")</f>
        <v>12</v>
      </c>
    </row>
    <row r="5" spans="1:2" x14ac:dyDescent="0.25">
      <c r="A5" s="30">
        <v>5.1050000000000004</v>
      </c>
      <c r="B5" s="22">
        <f>COUNTIF(Comments!B:B,"*5.105*")</f>
        <v>11</v>
      </c>
    </row>
    <row r="6" spans="1:2" x14ac:dyDescent="0.25">
      <c r="A6" s="31">
        <v>5.1070000000000002</v>
      </c>
      <c r="B6" s="22">
        <f>COUNTIF(Comments!B:B,"*5.106*")</f>
        <v>10</v>
      </c>
    </row>
    <row r="7" spans="1:2" x14ac:dyDescent="0.25">
      <c r="A7" s="30">
        <v>5.1079999999999997</v>
      </c>
      <c r="B7" s="22">
        <f>COUNTIF(Comments!B:B,"*5.108*")</f>
        <v>9</v>
      </c>
    </row>
    <row r="8" spans="1:2" x14ac:dyDescent="0.25">
      <c r="A8" s="30" t="s">
        <v>19</v>
      </c>
      <c r="B8" s="22">
        <f>COUNTIF(Comments!B:B,"*5.110*")</f>
        <v>5</v>
      </c>
    </row>
    <row r="9" spans="1:2" x14ac:dyDescent="0.25">
      <c r="A9" s="30">
        <v>5.109</v>
      </c>
      <c r="B9" s="22">
        <f>COUNTIF(Comments!B:B,"*5.109*")</f>
        <v>4</v>
      </c>
    </row>
    <row r="10" spans="1:2" x14ac:dyDescent="0.25">
      <c r="A10" s="31">
        <v>5.1120000000000001</v>
      </c>
      <c r="B10" s="22">
        <f>COUNTIF(Comments!B:B,"*5.112*")</f>
        <v>3</v>
      </c>
    </row>
    <row r="11" spans="1:2" x14ac:dyDescent="0.25">
      <c r="A11" s="30" t="s">
        <v>54</v>
      </c>
      <c r="B11" s="22">
        <f>COUNTIF(Comments!B:B,"*Rulemaking process*")</f>
        <v>3</v>
      </c>
    </row>
    <row r="12" spans="1:2" x14ac:dyDescent="0.25">
      <c r="A12" s="30">
        <v>5.1280000000000001</v>
      </c>
      <c r="B12" s="22">
        <f>COUNTIF(Comments!B:B,"*5.128*")</f>
        <v>2</v>
      </c>
    </row>
    <row r="13" spans="1:2" x14ac:dyDescent="0.25">
      <c r="A13" s="30">
        <v>5.1289999999999996</v>
      </c>
      <c r="B13" s="22">
        <f>COUNTIF(Comments!B:B,"*5.129*")</f>
        <v>2</v>
      </c>
    </row>
    <row r="14" spans="1:2" x14ac:dyDescent="0.25">
      <c r="A14" s="30">
        <v>5.1040000000000001</v>
      </c>
      <c r="B14" s="22">
        <f>COUNTIF(Comments!B:B,"*5.104*")</f>
        <v>1</v>
      </c>
    </row>
    <row r="15" spans="1:2" x14ac:dyDescent="0.25">
      <c r="A15" s="5"/>
    </row>
  </sheetData>
  <sortState xmlns:xlrd2="http://schemas.microsoft.com/office/spreadsheetml/2017/richdata2" ref="A2:B14">
    <sortCondition descending="1" ref="B2:B14"/>
  </sortState>
  <pageMargins left="0.7" right="0.7" top="0.75" bottom="0.75" header="0.3" footer="0.3"/>
  <pageSetup orientation="portrait" r:id="rId1"/>
  <ignoredErrors>
    <ignoredError sqref="A8" numberStoredAsText="1"/>
  </ignoredErrors>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Comments</vt:lpstr>
      <vt:lpstr>Changes in Issue Code</vt:lpstr>
      <vt:lpstr>List of Issue Areas</vt:lpstr>
      <vt:lpstr>Rules Sections Referenced</vt:lpstr>
      <vt:lpstr>'Changes in Issue Code'!Print_Area</vt:lpstr>
      <vt:lpstr>'List of Issue Areas'!Print_Area</vt:lpstr>
      <vt:lpstr>'Rules Sections Referenced'!Print_Area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Cornell-Brown, Rowan</dc:creator>
  <cp:lastModifiedBy>jmarren</cp:lastModifiedBy>
  <cp:lastPrinted>2019-08-19T18:26:25Z</cp:lastPrinted>
  <dcterms:created xsi:type="dcterms:W3CDTF">2019-06-04T18:15:30Z</dcterms:created>
  <dcterms:modified xsi:type="dcterms:W3CDTF">2019-08-21T15:11:45Z</dcterms:modified>
</cp:coreProperties>
</file>