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threadedComments/threadedComment2.xml" ContentType="application/vnd.ms-excel.threadedcomments+xml"/>
  <Override PartName="/xl/comments4.xml" ContentType="application/vnd.openxmlformats-officedocument.spreadsheetml.comments+xml"/>
  <Override PartName="/xl/threadedComments/threadedComment3.xml" ContentType="application/vnd.ms-excel.threadedcomments+xml"/>
  <Override PartName="/xl/comments5.xml" ContentType="application/vnd.openxmlformats-officedocument.spreadsheetml.comments+xml"/>
  <Override PartName="/xl/threadedComments/threadedComment4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N:\PSB - Dockets\2018 Cases\18-3810-INV\"/>
    </mc:Choice>
  </mc:AlternateContent>
  <xr:revisionPtr revIDLastSave="0" documentId="8_{FB01EBD1-C3C9-4FDE-81E6-3DD59A87F8AF}" xr6:coauthVersionLast="43" xr6:coauthVersionMax="43" xr10:uidLastSave="{00000000-0000-0000-0000-000000000000}"/>
  <bookViews>
    <workbookView xWindow="-120" yWindow="-120" windowWidth="20730" windowHeight="11160" tabRatio="710" xr2:uid="{00000000-000D-0000-FFFF-FFFF00000000}"/>
  </bookViews>
  <sheets>
    <sheet name="Instructions" sheetId="11" r:id="rId1"/>
    <sheet name="General Info" sheetId="1" r:id="rId2"/>
    <sheet name="summary" sheetId="6" r:id="rId3"/>
    <sheet name="Tier III" sheetId="13" r:id="rId4"/>
    <sheet name="PY banked RECs" sheetId="4" r:id="rId5"/>
    <sheet name="CY GIS export" sheetId="5" r:id="rId6"/>
    <sheet name="CY GIS export adjusted" sheetId="9" r:id="rId7"/>
    <sheet name="Compliance Year RECs" sheetId="2" r:id="rId8"/>
    <sheet name="Banked RECs for future years" sheetId="10" r:id="rId9"/>
    <sheet name="RES requirements" sheetId="7" r:id="rId10"/>
  </sheets>
  <definedNames>
    <definedName name="_xlnm._FilterDatabase" localSheetId="5" hidden="1">'CY GIS export'!$A:$AT</definedName>
    <definedName name="_xlnm._FilterDatabase" localSheetId="6" hidden="1">'CY GIS export adjusted'!$A:$AU</definedName>
    <definedName name="_xlnm.Criteria" localSheetId="8">'Banked RECs for future years'!$Q$1:$Q$2</definedName>
    <definedName name="_xlnm.Criteria" localSheetId="7">'Compliance Year RECs'!$Q$1:$Q$2</definedName>
    <definedName name="_xlnm.Criteria" localSheetId="5">'CY GIS export'!$E$1:$E$2</definedName>
    <definedName name="_xlnm.Extract" localSheetId="8">'Banked RECs for future years'!$A$1:$I$1</definedName>
    <definedName name="_xlnm.Extract" localSheetId="7">'Compliance Year RECs'!$A$1:$I$1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4" i="9" l="1"/>
  <c r="P3" i="9"/>
  <c r="L9" i="2"/>
  <c r="K9" i="2"/>
  <c r="L8" i="2"/>
  <c r="K8" i="2"/>
  <c r="P9" i="9"/>
  <c r="L4" i="4"/>
  <c r="K4" i="4"/>
  <c r="L3" i="4"/>
  <c r="K3" i="4"/>
  <c r="L2" i="4"/>
  <c r="K2" i="4"/>
  <c r="L25" i="10" l="1"/>
  <c r="K25" i="10"/>
  <c r="L24" i="10"/>
  <c r="K24" i="10"/>
  <c r="L23" i="10"/>
  <c r="K23" i="10"/>
  <c r="L22" i="10"/>
  <c r="K22" i="10"/>
  <c r="L21" i="10"/>
  <c r="K21" i="10"/>
  <c r="L20" i="10"/>
  <c r="K20" i="10"/>
  <c r="L19" i="10"/>
  <c r="K19" i="10"/>
  <c r="L18" i="10"/>
  <c r="K18" i="10"/>
  <c r="L17" i="10"/>
  <c r="K17" i="10"/>
  <c r="L16" i="10"/>
  <c r="K16" i="10"/>
  <c r="L15" i="10"/>
  <c r="K15" i="10"/>
  <c r="L14" i="10"/>
  <c r="K14" i="10"/>
  <c r="L13" i="10"/>
  <c r="K13" i="10"/>
  <c r="L12" i="10"/>
  <c r="K12" i="10"/>
  <c r="L11" i="10"/>
  <c r="K11" i="10"/>
  <c r="L10" i="10"/>
  <c r="K10" i="10"/>
  <c r="L9" i="10"/>
  <c r="K9" i="10"/>
  <c r="L8" i="10"/>
  <c r="K8" i="10"/>
  <c r="L7" i="10"/>
  <c r="K7" i="10"/>
  <c r="L6" i="10"/>
  <c r="K6" i="10"/>
  <c r="L5" i="10"/>
  <c r="K5" i="10"/>
  <c r="L4" i="10"/>
  <c r="K4" i="10"/>
  <c r="L3" i="10"/>
  <c r="K3" i="10"/>
  <c r="L2" i="10"/>
  <c r="K2" i="10"/>
  <c r="L7" i="2"/>
  <c r="K7" i="2"/>
  <c r="L6" i="2"/>
  <c r="K6" i="2"/>
  <c r="L5" i="2"/>
  <c r="K5" i="2"/>
  <c r="L4" i="2"/>
  <c r="K4" i="2"/>
  <c r="L3" i="2"/>
  <c r="K3" i="2"/>
  <c r="L2" i="2"/>
  <c r="K2" i="2"/>
  <c r="I5" i="7" l="1"/>
  <c r="B21" i="6"/>
  <c r="B20" i="6"/>
  <c r="B19" i="6"/>
  <c r="B15" i="6"/>
  <c r="Q2" i="2"/>
  <c r="B10" i="6" l="1"/>
  <c r="B11" i="6"/>
  <c r="C6" i="6"/>
  <c r="B6" i="6" s="1"/>
  <c r="C12" i="6" l="1"/>
  <c r="C13" i="6"/>
  <c r="I4" i="7"/>
  <c r="B16" i="6" l="1"/>
  <c r="C10" i="6" l="1"/>
  <c r="C11" i="6"/>
  <c r="C7" i="6"/>
  <c r="B7" i="6" s="1"/>
  <c r="C8" i="6"/>
  <c r="B8" i="6" s="1"/>
  <c r="C4" i="7"/>
  <c r="D5" i="7"/>
  <c r="D6" i="7" s="1"/>
  <c r="D7" i="7" s="1"/>
  <c r="E5" i="7"/>
  <c r="E6" i="7" s="1"/>
  <c r="E7" i="7" s="1"/>
  <c r="E8" i="7" s="1"/>
  <c r="E9" i="7" s="1"/>
  <c r="E10" i="7" s="1"/>
  <c r="E11" i="7" s="1"/>
  <c r="E12" i="7" s="1"/>
  <c r="E13" i="7" s="1"/>
  <c r="E14" i="7" s="1"/>
  <c r="E15" i="7" s="1"/>
  <c r="E16" i="7" s="1"/>
  <c r="E17" i="7" s="1"/>
  <c r="E18" i="7" s="1"/>
  <c r="E19" i="7" s="1"/>
  <c r="C5" i="7" l="1"/>
  <c r="D8" i="7"/>
  <c r="D9" i="7" l="1"/>
  <c r="D10" i="7" l="1"/>
  <c r="D11" i="7" l="1"/>
  <c r="D12" i="7" l="1"/>
  <c r="D13" i="7" l="1"/>
  <c r="D14" i="7" l="1"/>
  <c r="D15" i="7" l="1"/>
  <c r="D16" i="7" s="1"/>
  <c r="D17" i="7" s="1"/>
  <c r="D18" i="7" s="1"/>
  <c r="D19" i="7" s="1"/>
  <c r="C15" i="7" l="1"/>
  <c r="C16" i="7" l="1"/>
  <c r="C17" i="7" l="1"/>
  <c r="C18" i="7" l="1"/>
  <c r="C19" i="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tc={930DA710-E1BD-4B0D-8DBC-D1DFF848B893}</author>
    <author>tc={9C8177BA-C205-443D-910C-6BEAA1ECACC6}</author>
  </authors>
  <commentList>
    <comment ref="B20" authorId="0" shapeId="0" xr:uid="{00000000-0006-0000-0100-000001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this should reflect the "cost of RES".  Utilities may account for RECs from owned generation in different ways-- if no cost/ lost revenue is booked, then this will be $0 for owned generation.</t>
      </text>
    </comment>
    <comment ref="C20" authorId="1" shapeId="0" xr:uid="{00000000-0006-0000-0100-000002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this may be zero for Tiers I and II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Margolis, Anne</author>
  </authors>
  <commentList>
    <comment ref="C8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those with a delayed start will need to adjust this value.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tc={820D22A1-BF87-4B31-90EC-B1DB29635F2C}</author>
  </authors>
  <commentList>
    <comment ref="AU1" authorId="0" shapeId="0" xr:uid="{00000000-0006-0000-0600-000001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entries in this column should be current compliance year or banked.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tc={8847C2BE-8163-43A9-8EA0-C0C2208A290A}</author>
    <author>Fischer, Maria</author>
    <author>tc={CDFE3EB6-B3FC-4626-B034-9D0512C44F41}</author>
  </authors>
  <commentList>
    <comment ref="A1" authorId="0" shapeId="0" xr:uid="{00000000-0006-0000-0700-000001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this tab indicates RECs retired for current compliance year</t>
      </text>
    </comment>
    <comment ref="I1" authorId="1" shapeId="0" xr:uid="{00000000-0006-0000-0700-000002000000}">
      <text>
        <r>
          <rPr>
            <b/>
            <sz val="9"/>
            <color indexed="81"/>
            <rFont val="Tahoma"/>
            <family val="2"/>
          </rPr>
          <t>Fischer, Maria:</t>
        </r>
        <r>
          <rPr>
            <sz val="9"/>
            <color indexed="81"/>
            <rFont val="Tahoma"/>
            <family val="2"/>
          </rPr>
          <t xml:space="preserve">
this tab should always have only the current compliance year in this column</t>
        </r>
      </text>
    </comment>
    <comment ref="Q1" authorId="2" shapeId="0" xr:uid="{00000000-0006-0000-0700-000003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do not change</t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Fischer, Maria</author>
    <author>tc={9E6FE711-C6CC-4BF7-9086-020E83E53818}</author>
  </authors>
  <commentList>
    <comment ref="A1" authorId="0" shapeId="0" xr:uid="{00000000-0006-0000-0800-000001000000}">
      <text>
        <r>
          <rPr>
            <b/>
            <sz val="9"/>
            <color indexed="81"/>
            <rFont val="Tahoma"/>
            <family val="2"/>
          </rPr>
          <t>Fischer, Maria:</t>
        </r>
        <r>
          <rPr>
            <sz val="9"/>
            <color indexed="81"/>
            <rFont val="Tahoma"/>
            <family val="2"/>
          </rPr>
          <t xml:space="preserve">
this tab is to reflect all RECs being banked for use in future compliance periods</t>
        </r>
      </text>
    </comment>
    <comment ref="I1" authorId="0" shapeId="0" xr:uid="{00000000-0006-0000-0800-000002000000}">
      <text>
        <r>
          <rPr>
            <b/>
            <sz val="9"/>
            <color indexed="81"/>
            <rFont val="Tahoma"/>
            <family val="2"/>
          </rPr>
          <t>Fischer, Maria:</t>
        </r>
        <r>
          <rPr>
            <sz val="9"/>
            <color indexed="81"/>
            <rFont val="Tahoma"/>
            <family val="2"/>
          </rPr>
          <t xml:space="preserve">
this tab should only have "banked" in this column</t>
        </r>
      </text>
    </comment>
    <comment ref="Q1" authorId="1" shapeId="0" xr:uid="{00000000-0006-0000-0800-000003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do not change</t>
      </text>
    </comment>
  </commentList>
</comments>
</file>

<file path=xl/sharedStrings.xml><?xml version="1.0" encoding="utf-8"?>
<sst xmlns="http://schemas.openxmlformats.org/spreadsheetml/2006/main" count="1023" uniqueCount="180">
  <si>
    <t>Compliance Year Retail Sales (MWh):</t>
  </si>
  <si>
    <t>Tier I Obligation:</t>
  </si>
  <si>
    <t>Tier II Obligation:</t>
  </si>
  <si>
    <t>Tier I RECs Retired:</t>
  </si>
  <si>
    <t>Tier II RECs Retired:</t>
  </si>
  <si>
    <t>Tier I Banked RECs:</t>
  </si>
  <si>
    <t>Tier II Banked RECs:</t>
  </si>
  <si>
    <t>Certificate Serial Numbers</t>
  </si>
  <si>
    <t>Compliance Year Resource Mix</t>
  </si>
  <si>
    <t>Wind</t>
  </si>
  <si>
    <t>Solar</t>
  </si>
  <si>
    <t>Nuclear</t>
  </si>
  <si>
    <t>Biomass</t>
  </si>
  <si>
    <t>Distillate</t>
  </si>
  <si>
    <t>Farm Methane</t>
  </si>
  <si>
    <t>HQ System Mix</t>
  </si>
  <si>
    <t>Hydropower</t>
  </si>
  <si>
    <t>Landfill Methane</t>
  </si>
  <si>
    <t>Natural Gas</t>
  </si>
  <si>
    <t>Unspecified ⁱ</t>
  </si>
  <si>
    <t>TOTAL</t>
  </si>
  <si>
    <t>MWh</t>
  </si>
  <si>
    <t>Compliance Costs</t>
  </si>
  <si>
    <t>Tier I</t>
  </si>
  <si>
    <t>Tier II</t>
  </si>
  <si>
    <t>Tier III</t>
  </si>
  <si>
    <t>Tier III Obligation:</t>
  </si>
  <si>
    <t>Tier III approved savings:</t>
  </si>
  <si>
    <t>Utility:</t>
  </si>
  <si>
    <t>Compliance Year Submitted:</t>
  </si>
  <si>
    <t>Tier I ACP:</t>
  </si>
  <si>
    <t>Tier II ACP:</t>
  </si>
  <si>
    <t>Tier III ACP:</t>
  </si>
  <si>
    <t>%</t>
  </si>
  <si>
    <t>Tier I net of Tier II</t>
  </si>
  <si>
    <t>VERMONT</t>
  </si>
  <si>
    <t>Disposition</t>
  </si>
  <si>
    <t>Disposition Effective Quarter</t>
  </si>
  <si>
    <t>Certificate Type</t>
  </si>
  <si>
    <t>Transferee</t>
  </si>
  <si>
    <t>Voluntary</t>
  </si>
  <si>
    <t>Reserve Retirement State</t>
  </si>
  <si>
    <t>Subaccount ID</t>
  </si>
  <si>
    <t>Subaccount Name</t>
  </si>
  <si>
    <t>Product</t>
  </si>
  <si>
    <t>State</t>
  </si>
  <si>
    <t>Month of Generation</t>
  </si>
  <si>
    <t>Unit ID</t>
  </si>
  <si>
    <t>Generator Plant - Unit Name</t>
  </si>
  <si>
    <t>Fuel Type</t>
  </si>
  <si>
    <t>Quantity</t>
  </si>
  <si>
    <t>CT Class I</t>
  </si>
  <si>
    <t>CT LREC</t>
  </si>
  <si>
    <t>CT Class II</t>
  </si>
  <si>
    <t>CT Class III</t>
  </si>
  <si>
    <t>CT CEO</t>
  </si>
  <si>
    <t>MA RPS Class I Renewable Generation Unit</t>
  </si>
  <si>
    <t>MA Solar Carve Out I Unit</t>
  </si>
  <si>
    <t>MA Auction Solar Carve Out I Unit</t>
  </si>
  <si>
    <t>MA Solar Carve Out II Unit</t>
  </si>
  <si>
    <t>MA Auction Solar Carve Out II Unit</t>
  </si>
  <si>
    <t>MA RPS Class II Renewable Generation Unit</t>
  </si>
  <si>
    <t>MA RPS Class II Waste Energy Generation Unit</t>
  </si>
  <si>
    <t>MA APS Alternative Generation Unit</t>
  </si>
  <si>
    <t>Eligible MA NOx Allowances</t>
  </si>
  <si>
    <t>ME Ren Eff Energy Source</t>
  </si>
  <si>
    <t>ME Class I</t>
  </si>
  <si>
    <t>ME Class II</t>
  </si>
  <si>
    <t>ME Community Based Renewable Energy</t>
  </si>
  <si>
    <t>ME CO2 Netting</t>
  </si>
  <si>
    <t>RI New Renewable Resource</t>
  </si>
  <si>
    <t>RI Existing Renewable Resource</t>
  </si>
  <si>
    <t>NH Class I</t>
  </si>
  <si>
    <t>NH Class I Thermal</t>
  </si>
  <si>
    <t>NH Class II</t>
  </si>
  <si>
    <t>NH Class III</t>
  </si>
  <si>
    <t>NH Class IV</t>
  </si>
  <si>
    <t>VT Tier I</t>
  </si>
  <si>
    <t>VT Tier II</t>
  </si>
  <si>
    <t>Green E</t>
  </si>
  <si>
    <t>Low Impact Hydro Institute</t>
  </si>
  <si>
    <t>Settled</t>
  </si>
  <si>
    <t>2017/Q1</t>
  </si>
  <si>
    <t>Generation</t>
  </si>
  <si>
    <t>Nuclear Attributes</t>
  </si>
  <si>
    <t/>
  </si>
  <si>
    <t>NH</t>
  </si>
  <si>
    <t>2017-01</t>
  </si>
  <si>
    <t>MSS555</t>
  </si>
  <si>
    <t>1215240 - 3361 to 10800</t>
  </si>
  <si>
    <t>No</t>
  </si>
  <si>
    <t>NY</t>
  </si>
  <si>
    <t>MIX31708</t>
  </si>
  <si>
    <t>1341945 - 2226 to 5616</t>
  </si>
  <si>
    <t>System Mix</t>
  </si>
  <si>
    <t>QC</t>
  </si>
  <si>
    <t>MIX31709</t>
  </si>
  <si>
    <t>1341977 - 1 to 4004</t>
  </si>
  <si>
    <t>VT</t>
  </si>
  <si>
    <t>NON107890</t>
  </si>
  <si>
    <t>1216765 - 1 to 1</t>
  </si>
  <si>
    <t>Solar Photovoltaic</t>
  </si>
  <si>
    <t>Yes</t>
  </si>
  <si>
    <t>NON70598</t>
  </si>
  <si>
    <t>1234112 - 1 to 73</t>
  </si>
  <si>
    <t>NON70599</t>
  </si>
  <si>
    <t>1230418 - 1 to 85</t>
  </si>
  <si>
    <t>2017/Q4</t>
  </si>
  <si>
    <t>NON87723</t>
  </si>
  <si>
    <t>1234918 - 1 to 24</t>
  </si>
  <si>
    <t>NON88610</t>
  </si>
  <si>
    <t>1237163 - 1 to 323</t>
  </si>
  <si>
    <t>Hydroelectric/Hydropower</t>
  </si>
  <si>
    <t>YEAR RETIRED OR BANKED</t>
  </si>
  <si>
    <t>BANKED</t>
  </si>
  <si>
    <t>Tier III Banked Credits:</t>
  </si>
  <si>
    <t>Overhead</t>
  </si>
  <si>
    <t>Incentives</t>
  </si>
  <si>
    <t>Quantity Retired</t>
  </si>
  <si>
    <t xml:space="preserve">Vintage </t>
  </si>
  <si>
    <t>Unit A</t>
  </si>
  <si>
    <t>Unit B</t>
  </si>
  <si>
    <t>Quantity Banked</t>
  </si>
  <si>
    <t>General Spreadsheet Note</t>
  </si>
  <si>
    <t>Cells highlighted in yellow require utility to populate</t>
  </si>
  <si>
    <t>Instructions</t>
  </si>
  <si>
    <t>SUMMARY TAB:  Enter utility name, compliance year (CY), CY retail sales, Tier III credits claimed, Tier II RECs retired for Tier III, Tier III banked RECs.</t>
  </si>
  <si>
    <t>GENERAL INFO TAB:  Enter all requested data</t>
  </si>
  <si>
    <t>i.  If a block of RECs is being split between compliance and banking, then split into two lines , adjust quantites accordingly and highlight/change font color to reflect that the value has been changed from GIS.</t>
  </si>
  <si>
    <t>For Tier III credit verification and calculation of emissions reductions for legislative report</t>
  </si>
  <si>
    <t>For legislative report</t>
  </si>
  <si>
    <t>Tier II RECs Retired for Tier III:</t>
  </si>
  <si>
    <t>Adjustments to GIS Certificates</t>
  </si>
  <si>
    <t>Hydro-Quebec System Mix</t>
  </si>
  <si>
    <t>New York System Mix</t>
  </si>
  <si>
    <t>Other…</t>
  </si>
  <si>
    <t>% of Attributes that are Renewable</t>
  </si>
  <si>
    <t>REC Cost</t>
  </si>
  <si>
    <t>REC only purchase- hydro</t>
  </si>
  <si>
    <t>REC only purchase- wind</t>
  </si>
  <si>
    <t>other (specify)</t>
  </si>
  <si>
    <t>Physical MWh Delivered</t>
  </si>
  <si>
    <t>RECs/Attributes Delivered</t>
  </si>
  <si>
    <t>RECs/ Attributes Retired</t>
  </si>
  <si>
    <t>YES</t>
  </si>
  <si>
    <t>2. Copy CY GIS export tab into CY GISexport adjusted tab to make modifications.</t>
  </si>
  <si>
    <t>a. Add column (should be AU) into CY GIS export adjusted report to specify whether a block of RECs is being used for current year compliance or being banked.  (for 2018 compliance year, the only entries should be "2018" or "banked."</t>
  </si>
  <si>
    <t>ii.  Make adjustments to quantites (e.g. NYPA, HQ) and qualification status (i.e. change VT Tier I to "yes"), again highlighting changes where appropriate.</t>
  </si>
  <si>
    <t>Measure</t>
  </si>
  <si>
    <t># of measures</t>
  </si>
  <si>
    <t>Incentive</t>
  </si>
  <si>
    <t>Admin cost</t>
  </si>
  <si>
    <t>Total Cost</t>
  </si>
  <si>
    <t>Savings per unit (MWh)</t>
  </si>
  <si>
    <t>Total Savings(MWh)</t>
  </si>
  <si>
    <t>$/MWh</t>
  </si>
  <si>
    <t>1. Copy GIS report into Compliance Year GIS export [CY GIS export]-- direct export from GIS</t>
  </si>
  <si>
    <t>Copy Tier III summary tables from March Tier III filing in [Tier III].</t>
  </si>
  <si>
    <t>2015-01</t>
  </si>
  <si>
    <t>2016-01</t>
  </si>
  <si>
    <t xml:space="preserve">3.  Run Macros:  CTRL + SHIFT+ Q to run CY_RECs and CTRL + SHIFT + B to run Banked_RECs.  This will populate [Compliance Year RECs] and [Banked RECs for future years] tabs.  </t>
  </si>
  <si>
    <t xml:space="preserve">4.  If banked RECs from a previous year are being used for current compliance year, copy those rows from  [PY banked RECs] for compliance in current year into bottom of  [Compliance Year RECs] tab.  </t>
  </si>
  <si>
    <t>Copy [Banked RECs for future years] sheet from previous year's report into [PY banked RECs] tab.  Adjust column I to show whether they will be banked again or used for the current compliance period.</t>
  </si>
  <si>
    <r>
      <rPr>
        <sz val="11"/>
        <color rgb="FFFF0000"/>
        <rFont val="Calibri"/>
        <family val="2"/>
        <scheme val="minor"/>
      </rPr>
      <t>RED</t>
    </r>
    <r>
      <rPr>
        <sz val="11"/>
        <color theme="1"/>
        <rFont val="Calibri"/>
        <family val="2"/>
        <scheme val="minor"/>
      </rPr>
      <t xml:space="preserve"> Tabs are copied in</t>
    </r>
  </si>
  <si>
    <r>
      <rPr>
        <sz val="11"/>
        <color theme="4" tint="-0.249977111117893"/>
        <rFont val="Calibri"/>
        <family val="2"/>
        <scheme val="minor"/>
      </rPr>
      <t>BLUE</t>
    </r>
    <r>
      <rPr>
        <sz val="11"/>
        <color theme="1"/>
        <rFont val="Calibri"/>
        <family val="2"/>
        <scheme val="minor"/>
      </rPr>
      <t xml:space="preserve"> Tabs are populated with macro.</t>
    </r>
  </si>
  <si>
    <t>Cost per measure</t>
  </si>
  <si>
    <t>TIER III SUMMARY TABLE</t>
  </si>
  <si>
    <t>directly from Tier III compliance report</t>
  </si>
  <si>
    <t>Explanation/clarification of each column is as follows:</t>
  </si>
  <si>
    <r>
      <t>1)</t>
    </r>
    <r>
      <rPr>
        <sz val="7"/>
        <color theme="1"/>
        <rFont val="Times New Roman"/>
        <family val="1"/>
      </rPr>
      <t xml:space="preserve">      </t>
    </r>
    <r>
      <rPr>
        <sz val="12"/>
        <color theme="1"/>
        <rFont val="Times New Roman"/>
        <family val="1"/>
      </rPr>
      <t>Measure – As shown in the example where there is a low-income specific measure or adder to a measure this should be listed separately.</t>
    </r>
  </si>
  <si>
    <r>
      <t>2)</t>
    </r>
    <r>
      <rPr>
        <sz val="7"/>
        <color theme="1"/>
        <rFont val="Times New Roman"/>
        <family val="1"/>
      </rPr>
      <t xml:space="preserve">      </t>
    </r>
    <r>
      <rPr>
        <sz val="12"/>
        <color theme="1"/>
        <rFont val="Times New Roman"/>
        <family val="1"/>
      </rPr>
      <t>Incentive – Both the direct cash/bill credit incentive and the non-cash equipment cost (such as for a “free” EV charger given to the customer) should be listed.</t>
    </r>
  </si>
  <si>
    <r>
      <t>3)</t>
    </r>
    <r>
      <rPr>
        <sz val="7"/>
        <color theme="1"/>
        <rFont val="Times New Roman"/>
        <family val="1"/>
      </rPr>
      <t xml:space="preserve">      </t>
    </r>
    <r>
      <rPr>
        <sz val="12"/>
        <color theme="1"/>
        <rFont val="Times New Roman"/>
        <family val="1"/>
      </rPr>
      <t xml:space="preserve">Administrative Costs – those costs that are associated with the measure should be shown here. If the specific measure administrative costs cannot be calculated, then a weighted average using the total MWh of overall administrative costs should be included.  The Department will work with the utilities to define what should be included as “administrative costs.”  </t>
    </r>
  </si>
  <si>
    <r>
      <t>4)</t>
    </r>
    <r>
      <rPr>
        <sz val="7"/>
        <color theme="1"/>
        <rFont val="Times New Roman"/>
        <family val="1"/>
      </rPr>
      <t xml:space="preserve">      </t>
    </r>
    <r>
      <rPr>
        <sz val="12"/>
        <color theme="1"/>
        <rFont val="Times New Roman"/>
        <family val="1"/>
      </rPr>
      <t>Cost per measure – sum of individual incentive amount and individual measure administrative costs.</t>
    </r>
  </si>
  <si>
    <r>
      <t>5)</t>
    </r>
    <r>
      <rPr>
        <sz val="7"/>
        <color theme="1"/>
        <rFont val="Times New Roman"/>
        <family val="1"/>
      </rPr>
      <t xml:space="preserve">      </t>
    </r>
    <r>
      <rPr>
        <sz val="12"/>
        <color theme="1"/>
        <rFont val="Times New Roman"/>
        <family val="1"/>
      </rPr>
      <t># of measures – Number of measures either being projected to be completed/installed (in annual plans) or claimed (in Tier 3 compliance reports).</t>
    </r>
  </si>
  <si>
    <r>
      <t>6)</t>
    </r>
    <r>
      <rPr>
        <sz val="7"/>
        <color theme="1"/>
        <rFont val="Times New Roman"/>
        <family val="1"/>
      </rPr>
      <t xml:space="preserve">      </t>
    </r>
    <r>
      <rPr>
        <sz val="12"/>
        <color theme="1"/>
        <rFont val="Times New Roman"/>
        <family val="1"/>
      </rPr>
      <t>Total cost – of this measure (Cost per measure x Number of measures)</t>
    </r>
  </si>
  <si>
    <r>
      <t>7)</t>
    </r>
    <r>
      <rPr>
        <sz val="7"/>
        <color theme="1"/>
        <rFont val="Times New Roman"/>
        <family val="1"/>
      </rPr>
      <t xml:space="preserve">      </t>
    </r>
    <r>
      <rPr>
        <sz val="12"/>
        <color theme="1"/>
        <rFont val="Times New Roman"/>
        <family val="1"/>
      </rPr>
      <t>Savings per measure – MWh being projected (in annual plans) or claimed (in Tier 3 compliance reports). This includes modifiers such as the additional electrical use. If there is potential variance in energy savings for a particular measure the summary table in the plan can use a blended average.  For example, Cold-climate heat pumps have different savings based on the size of the heat pumps.  Utilities can use a blended average of the savings for the summary table included in their annual plans and then report the actuals for what was installed in their compliance reports.</t>
    </r>
  </si>
  <si>
    <r>
      <t>8)</t>
    </r>
    <r>
      <rPr>
        <sz val="7"/>
        <color theme="1"/>
        <rFont val="Times New Roman"/>
        <family val="1"/>
      </rPr>
      <t xml:space="preserve">      </t>
    </r>
    <r>
      <rPr>
        <sz val="12"/>
        <color theme="1"/>
        <rFont val="Times New Roman"/>
        <family val="1"/>
      </rPr>
      <t>Total Savings – MWh being projected/claimed for all measures of this type (Savings per measure x number of measures)</t>
    </r>
  </si>
  <si>
    <t>$/MWh –  cost per MWH of each measure (Total Cost / Total Savings (MWh))</t>
  </si>
  <si>
    <t>Notes:</t>
  </si>
  <si>
    <t>810-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</si>
</sst>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%"/>
    <numFmt numFmtId="165" formatCode="_(* #,##0.0_);_(* \(#,##0.0\);_(* &quot;-&quot;??_);_(@_)"/>
    <numFmt numFmtId="166" formatCode="_(* #,##0_);_(* \(#,##0\);_(* &quot;-&quot;??_);_(@_)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9"/>
      <color rgb="FF000000"/>
      <name val="Calibri"/>
      <family val="2"/>
    </font>
    <font>
      <sz val="9"/>
      <color rgb="FF000000"/>
      <name val="Calibri"/>
      <family val="2"/>
    </font>
    <font>
      <u/>
      <sz val="9"/>
      <color rgb="FF0000FF"/>
      <name val="Calibri"/>
      <family val="2"/>
    </font>
    <font>
      <sz val="9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7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D3D3D3"/>
        <bgColor rgb="FFD3D3D3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80808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</cellStyleXfs>
  <cellXfs count="60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64" fontId="0" fillId="0" borderId="0" xfId="3" applyNumberFormat="1" applyFont="1"/>
    <xf numFmtId="164" fontId="0" fillId="0" borderId="0" xfId="0" applyNumberFormat="1"/>
    <xf numFmtId="164" fontId="0" fillId="0" borderId="4" xfId="0" applyNumberFormat="1" applyBorder="1"/>
    <xf numFmtId="0" fontId="0" fillId="0" borderId="0" xfId="0" applyAlignment="1">
      <alignment wrapText="1"/>
    </xf>
    <xf numFmtId="164" fontId="0" fillId="0" borderId="4" xfId="3" applyNumberFormat="1" applyFont="1" applyBorder="1"/>
    <xf numFmtId="0" fontId="0" fillId="2" borderId="0" xfId="0" applyFill="1"/>
    <xf numFmtId="166" fontId="0" fillId="0" borderId="0" xfId="1" applyNumberFormat="1" applyFont="1"/>
    <xf numFmtId="166" fontId="0" fillId="2" borderId="0" xfId="1" applyNumberFormat="1" applyFont="1" applyFill="1"/>
    <xf numFmtId="166" fontId="0" fillId="0" borderId="0" xfId="0" applyNumberFormat="1"/>
    <xf numFmtId="9" fontId="0" fillId="0" borderId="0" xfId="3" applyFont="1"/>
    <xf numFmtId="0" fontId="6" fillId="3" borderId="5" xfId="4" applyFont="1" applyFill="1" applyBorder="1" applyAlignment="1">
      <alignment vertical="top" wrapText="1" readingOrder="1"/>
    </xf>
    <xf numFmtId="0" fontId="7" fillId="0" borderId="6" xfId="4" applyFont="1" applyBorder="1" applyAlignment="1">
      <alignment vertical="top" wrapText="1" readingOrder="1"/>
    </xf>
    <xf numFmtId="0" fontId="7" fillId="0" borderId="6" xfId="4" applyFont="1" applyBorder="1" applyAlignment="1">
      <alignment horizontal="left" vertical="top" wrapText="1" readingOrder="1"/>
    </xf>
    <xf numFmtId="0" fontId="6" fillId="2" borderId="5" xfId="4" applyFont="1" applyFill="1" applyBorder="1" applyAlignment="1">
      <alignment horizontal="center" vertical="top" wrapText="1" readingOrder="1"/>
    </xf>
    <xf numFmtId="0" fontId="7" fillId="2" borderId="6" xfId="4" applyFont="1" applyFill="1" applyBorder="1" applyAlignment="1">
      <alignment horizontal="center" vertical="top" wrapText="1" readingOrder="1"/>
    </xf>
    <xf numFmtId="44" fontId="0" fillId="0" borderId="0" xfId="2" applyFont="1"/>
    <xf numFmtId="165" fontId="0" fillId="2" borderId="0" xfId="1" applyNumberFormat="1" applyFont="1" applyFill="1"/>
    <xf numFmtId="0" fontId="2" fillId="0" borderId="0" xfId="0" applyFont="1" applyAlignment="1">
      <alignment horizontal="center"/>
    </xf>
    <xf numFmtId="0" fontId="0" fillId="2" borderId="3" xfId="0" applyFill="1" applyBorder="1"/>
    <xf numFmtId="0" fontId="8" fillId="0" borderId="6" xfId="4" applyFont="1" applyBorder="1" applyAlignment="1">
      <alignment vertical="top" wrapText="1" readingOrder="1"/>
    </xf>
    <xf numFmtId="0" fontId="0" fillId="2" borderId="0" xfId="0" applyFill="1" applyAlignment="1">
      <alignment horizontal="center"/>
    </xf>
    <xf numFmtId="0" fontId="7" fillId="3" borderId="5" xfId="4" applyFont="1" applyFill="1" applyBorder="1" applyAlignment="1">
      <alignment vertical="top" wrapText="1" readingOrder="1"/>
    </xf>
    <xf numFmtId="0" fontId="7" fillId="0" borderId="5" xfId="4" applyFont="1" applyBorder="1" applyAlignment="1">
      <alignment horizontal="center" vertical="top" wrapText="1" readingOrder="1"/>
    </xf>
    <xf numFmtId="0" fontId="7" fillId="0" borderId="6" xfId="4" applyFont="1" applyBorder="1" applyAlignment="1">
      <alignment horizontal="center" vertical="top" wrapText="1" readingOrder="1"/>
    </xf>
    <xf numFmtId="0" fontId="7" fillId="3" borderId="7" xfId="4" applyFont="1" applyFill="1" applyBorder="1" applyAlignment="1">
      <alignment vertical="top" wrapText="1" readingOrder="1"/>
    </xf>
    <xf numFmtId="0" fontId="9" fillId="0" borderId="0" xfId="0" applyFont="1"/>
    <xf numFmtId="0" fontId="9" fillId="0" borderId="0" xfId="0" applyFont="1" applyAlignment="1">
      <alignment horizontal="center"/>
    </xf>
    <xf numFmtId="166" fontId="9" fillId="2" borderId="0" xfId="1" applyNumberFormat="1" applyFont="1" applyFill="1" applyAlignment="1">
      <alignment horizontal="center"/>
    </xf>
    <xf numFmtId="44" fontId="0" fillId="0" borderId="0" xfId="0" applyNumberFormat="1"/>
    <xf numFmtId="0" fontId="2" fillId="0" borderId="0" xfId="0" applyFont="1" applyAlignment="1">
      <alignment wrapText="1"/>
    </xf>
    <xf numFmtId="0" fontId="0" fillId="0" borderId="0" xfId="0" applyAlignment="1">
      <alignment horizontal="left" wrapText="1" indent="3"/>
    </xf>
    <xf numFmtId="0" fontId="0" fillId="0" borderId="0" xfId="0" applyAlignment="1">
      <alignment horizontal="left" wrapText="1" indent="6"/>
    </xf>
    <xf numFmtId="9" fontId="0" fillId="0" borderId="0" xfId="0" applyNumberFormat="1"/>
    <xf numFmtId="0" fontId="7" fillId="4" borderId="6" xfId="4" applyFont="1" applyFill="1" applyBorder="1" applyAlignment="1">
      <alignment vertical="top" wrapText="1" readingOrder="1"/>
    </xf>
    <xf numFmtId="0" fontId="9" fillId="5" borderId="0" xfId="0" applyFont="1" applyFill="1"/>
    <xf numFmtId="0" fontId="9" fillId="5" borderId="0" xfId="0" applyFont="1" applyFill="1" applyAlignment="1">
      <alignment horizontal="center"/>
    </xf>
    <xf numFmtId="0" fontId="0" fillId="0" borderId="8" xfId="0" applyBorder="1" applyAlignment="1">
      <alignment wrapText="1"/>
    </xf>
    <xf numFmtId="0" fontId="0" fillId="0" borderId="8" xfId="0" applyBorder="1"/>
    <xf numFmtId="0" fontId="0" fillId="0" borderId="0" xfId="0" applyAlignment="1">
      <alignment horizontal="left" wrapText="1" indent="1"/>
    </xf>
    <xf numFmtId="166" fontId="9" fillId="0" borderId="0" xfId="1" applyNumberFormat="1" applyFont="1" applyAlignment="1">
      <alignment horizontal="center"/>
    </xf>
    <xf numFmtId="0" fontId="7" fillId="6" borderId="5" xfId="4" applyFont="1" applyFill="1" applyBorder="1" applyAlignment="1">
      <alignment horizontal="center" vertical="top" wrapText="1" readingOrder="1"/>
    </xf>
    <xf numFmtId="0" fontId="7" fillId="7" borderId="6" xfId="4" applyFont="1" applyFill="1" applyBorder="1" applyAlignment="1">
      <alignment vertical="top" wrapText="1" readingOrder="1"/>
    </xf>
    <xf numFmtId="0" fontId="8" fillId="7" borderId="6" xfId="4" applyFont="1" applyFill="1" applyBorder="1" applyAlignment="1">
      <alignment vertical="top" wrapText="1" readingOrder="1"/>
    </xf>
    <xf numFmtId="1" fontId="8" fillId="7" borderId="6" xfId="4" applyNumberFormat="1" applyFont="1" applyFill="1" applyBorder="1" applyAlignment="1">
      <alignment vertical="top" wrapText="1" readingOrder="1"/>
    </xf>
    <xf numFmtId="0" fontId="7" fillId="7" borderId="6" xfId="4" applyFont="1" applyFill="1" applyBorder="1" applyAlignment="1">
      <alignment horizontal="left" vertical="top" wrapText="1" readingOrder="1"/>
    </xf>
    <xf numFmtId="0" fontId="7" fillId="7" borderId="6" xfId="4" applyFont="1" applyFill="1" applyBorder="1" applyAlignment="1">
      <alignment horizontal="center" vertical="top" wrapText="1" readingOrder="1"/>
    </xf>
    <xf numFmtId="0" fontId="0" fillId="7" borderId="0" xfId="0" applyFill="1"/>
    <xf numFmtId="0" fontId="14" fillId="0" borderId="0" xfId="0" applyFont="1"/>
    <xf numFmtId="0" fontId="15" fillId="0" borderId="0" xfId="0" applyFont="1"/>
    <xf numFmtId="0" fontId="15" fillId="0" borderId="0" xfId="0" applyFont="1" applyAlignment="1">
      <alignment horizontal="left" vertical="center" indent="2"/>
    </xf>
    <xf numFmtId="0" fontId="3" fillId="0" borderId="0" xfId="0" applyFont="1" applyAlignment="1">
      <alignment wrapText="1"/>
    </xf>
    <xf numFmtId="0" fontId="15" fillId="0" borderId="0" xfId="0" applyFont="1" applyAlignment="1">
      <alignment horizontal="left" vertical="center" wrapText="1"/>
    </xf>
  </cellXfs>
  <cellStyles count="7">
    <cellStyle name="Comma" xfId="1" builtinId="3"/>
    <cellStyle name="Comma 2" xfId="6" xr:uid="{00000000-0005-0000-0000-000001000000}"/>
    <cellStyle name="Currency" xfId="2" builtinId="4"/>
    <cellStyle name="Normal" xfId="0" builtinId="0"/>
    <cellStyle name="Normal 2" xfId="4" xr:uid="{00000000-0005-0000-0000-000004000000}"/>
    <cellStyle name="Percent" xfId="3" builtinId="5"/>
    <cellStyle name="Percent 2" xfId="5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Fischer, Maria" id="{22ECB743-9460-40C2-BA78-35B0A3B0111A}" userId="S::Maria.Fischer@vermont.gov::5e0e0bef-e993-4b9b-a0c4-80d4e26deade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20" dT="2019-01-17T19:24:39.08" personId="{22ECB743-9460-40C2-BA78-35B0A3B0111A}" id="{930DA710-E1BD-4B0D-8DBC-D1DFF848B893}">
    <text>this should reflect the "cost of RES".  Utilities may account for RECs from owned generation in different ways-- if no cost/ lost revenue is booked, then this will be $0 for owned generation.</text>
  </threadedComment>
  <threadedComment ref="C20" dT="2019-01-17T19:22:54.08" personId="{22ECB743-9460-40C2-BA78-35B0A3B0111A}" id="{9C8177BA-C205-443D-910C-6BEAA1ECACC6}">
    <text>this may be zero for Tiers I and II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AU1" dT="2019-01-17T18:24:32.85" personId="{22ECB743-9460-40C2-BA78-35B0A3B0111A}" id="{820D22A1-BF87-4B31-90EC-B1DB29635F2C}">
    <text>entries in this column should be current compliance year or banked.</text>
  </threadedComment>
</ThreadedComments>
</file>

<file path=xl/threadedComments/threadedComment3.xml><?xml version="1.0" encoding="utf-8"?>
<ThreadedComments xmlns="http://schemas.microsoft.com/office/spreadsheetml/2018/threadedcomments" xmlns:x="http://schemas.openxmlformats.org/spreadsheetml/2006/main">
  <threadedComment ref="A1" dT="2019-01-17T19:32:47.65" personId="{22ECB743-9460-40C2-BA78-35B0A3B0111A}" id="{8847C2BE-8163-43A9-8EA0-C0C2208A290A}">
    <text>this tab indicates RECs retired for current compliance year</text>
  </threadedComment>
  <threadedComment ref="Q1" dT="2019-02-28T13:50:05.34" personId="{22ECB743-9460-40C2-BA78-35B0A3B0111A}" id="{CDFE3EB6-B3FC-4626-B034-9D0512C44F41}">
    <text>do not change</text>
  </threadedComment>
</ThreadedComments>
</file>

<file path=xl/threadedComments/threadedComment4.xml><?xml version="1.0" encoding="utf-8"?>
<ThreadedComments xmlns="http://schemas.microsoft.com/office/spreadsheetml/2018/threadedcomments" xmlns:x="http://schemas.openxmlformats.org/spreadsheetml/2006/main">
  <threadedComment ref="Q1" dT="2019-02-28T13:49:48.17" personId="{22ECB743-9460-40C2-BA78-35B0A3B0111A}" id="{9E6FE711-C6CC-4BF7-9086-020E83E53818}">
    <text>do not change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2.xml"/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8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3.xml"/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9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4.xml"/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>
    <pageSetUpPr fitToPage="1"/>
  </sheetPr>
  <dimension ref="A1:C18"/>
  <sheetViews>
    <sheetView tabSelected="1" topLeftCell="A7" zoomScale="90" zoomScaleNormal="90" workbookViewId="0">
      <selection activeCell="C18" sqref="C18"/>
    </sheetView>
  </sheetViews>
  <sheetFormatPr defaultRowHeight="15" x14ac:dyDescent="0.25"/>
  <cols>
    <col min="1" max="1" width="78.28515625" style="11" customWidth="1"/>
  </cols>
  <sheetData>
    <row r="1" spans="1:1" x14ac:dyDescent="0.25">
      <c r="A1" s="37" t="s">
        <v>123</v>
      </c>
    </row>
    <row r="2" spans="1:1" x14ac:dyDescent="0.25">
      <c r="A2" s="11" t="s">
        <v>124</v>
      </c>
    </row>
    <row r="3" spans="1:1" x14ac:dyDescent="0.25">
      <c r="A3" s="11" t="s">
        <v>127</v>
      </c>
    </row>
    <row r="4" spans="1:1" ht="30" x14ac:dyDescent="0.25">
      <c r="A4" s="11" t="s">
        <v>126</v>
      </c>
    </row>
    <row r="6" spans="1:1" x14ac:dyDescent="0.25">
      <c r="A6" s="11" t="s">
        <v>163</v>
      </c>
    </row>
    <row r="7" spans="1:1" x14ac:dyDescent="0.25">
      <c r="A7" s="11" t="s">
        <v>164</v>
      </c>
    </row>
    <row r="9" spans="1:1" x14ac:dyDescent="0.25">
      <c r="A9" s="37" t="s">
        <v>125</v>
      </c>
    </row>
    <row r="10" spans="1:1" ht="30" x14ac:dyDescent="0.25">
      <c r="A10" s="11" t="s">
        <v>156</v>
      </c>
    </row>
    <row r="11" spans="1:1" x14ac:dyDescent="0.25">
      <c r="A11" s="46" t="s">
        <v>157</v>
      </c>
    </row>
    <row r="12" spans="1:1" ht="45" x14ac:dyDescent="0.25">
      <c r="A12" s="46" t="s">
        <v>162</v>
      </c>
    </row>
    <row r="13" spans="1:1" x14ac:dyDescent="0.25">
      <c r="A13" s="11" t="s">
        <v>145</v>
      </c>
    </row>
    <row r="14" spans="1:1" ht="60" x14ac:dyDescent="0.25">
      <c r="A14" s="38" t="s">
        <v>146</v>
      </c>
    </row>
    <row r="15" spans="1:1" ht="45" x14ac:dyDescent="0.25">
      <c r="A15" s="39" t="s">
        <v>128</v>
      </c>
    </row>
    <row r="16" spans="1:1" ht="32.25" customHeight="1" x14ac:dyDescent="0.25">
      <c r="A16" s="39" t="s">
        <v>147</v>
      </c>
    </row>
    <row r="17" spans="1:3" ht="45" x14ac:dyDescent="0.25">
      <c r="A17" s="11" t="s">
        <v>160</v>
      </c>
      <c r="C17" t="s">
        <v>179</v>
      </c>
    </row>
    <row r="18" spans="1:3" ht="45" x14ac:dyDescent="0.25">
      <c r="A18" s="11" t="s">
        <v>161</v>
      </c>
    </row>
  </sheetData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2:E29"/>
  <sheetViews>
    <sheetView zoomScale="80" zoomScaleNormal="80" workbookViewId="0">
      <selection activeCell="D32" sqref="D32"/>
    </sheetView>
  </sheetViews>
  <sheetFormatPr defaultRowHeight="15" x14ac:dyDescent="0.25"/>
  <cols>
    <col min="1" max="1" width="54.140625" bestFit="1" customWidth="1"/>
    <col min="2" max="4" width="25" customWidth="1"/>
  </cols>
  <sheetData>
    <row r="2" spans="1:5" x14ac:dyDescent="0.25">
      <c r="A2" s="2" t="s">
        <v>8</v>
      </c>
      <c r="B2" s="25" t="s">
        <v>141</v>
      </c>
      <c r="C2" s="25" t="s">
        <v>142</v>
      </c>
      <c r="D2" s="25" t="s">
        <v>143</v>
      </c>
      <c r="E2" t="s">
        <v>129</v>
      </c>
    </row>
    <row r="3" spans="1:5" x14ac:dyDescent="0.25">
      <c r="A3" s="3" t="s">
        <v>12</v>
      </c>
      <c r="B3" s="13"/>
      <c r="C3" s="13"/>
      <c r="D3" s="13"/>
    </row>
    <row r="4" spans="1:5" x14ac:dyDescent="0.25">
      <c r="A4" s="3" t="s">
        <v>13</v>
      </c>
      <c r="B4" s="13"/>
      <c r="C4" s="13"/>
      <c r="D4" s="13"/>
    </row>
    <row r="5" spans="1:5" x14ac:dyDescent="0.25">
      <c r="A5" s="3" t="s">
        <v>14</v>
      </c>
      <c r="B5" s="13"/>
      <c r="C5" s="13"/>
      <c r="D5" s="13"/>
    </row>
    <row r="6" spans="1:5" x14ac:dyDescent="0.25">
      <c r="A6" s="3" t="s">
        <v>15</v>
      </c>
      <c r="B6" s="13"/>
      <c r="C6" s="13"/>
      <c r="D6" s="13"/>
    </row>
    <row r="7" spans="1:5" x14ac:dyDescent="0.25">
      <c r="A7" s="3" t="s">
        <v>16</v>
      </c>
      <c r="B7" s="13"/>
      <c r="C7" s="13"/>
      <c r="D7" s="13"/>
    </row>
    <row r="8" spans="1:5" x14ac:dyDescent="0.25">
      <c r="A8" s="3" t="s">
        <v>17</v>
      </c>
      <c r="B8" s="13"/>
      <c r="C8" s="13"/>
      <c r="D8" s="13"/>
    </row>
    <row r="9" spans="1:5" x14ac:dyDescent="0.25">
      <c r="A9" s="3" t="s">
        <v>18</v>
      </c>
      <c r="B9" s="13"/>
      <c r="C9" s="13"/>
      <c r="D9" s="13"/>
    </row>
    <row r="10" spans="1:5" x14ac:dyDescent="0.25">
      <c r="A10" s="3" t="s">
        <v>11</v>
      </c>
      <c r="B10" s="13"/>
      <c r="C10" s="13"/>
      <c r="D10" s="13"/>
    </row>
    <row r="11" spans="1:5" x14ac:dyDescent="0.25">
      <c r="A11" s="3" t="s">
        <v>10</v>
      </c>
      <c r="B11" s="13"/>
      <c r="C11" s="13"/>
      <c r="D11" s="13"/>
    </row>
    <row r="12" spans="1:5" x14ac:dyDescent="0.25">
      <c r="A12" s="3" t="s">
        <v>19</v>
      </c>
      <c r="B12" s="13"/>
      <c r="C12" s="13"/>
      <c r="D12" s="13"/>
    </row>
    <row r="13" spans="1:5" x14ac:dyDescent="0.25">
      <c r="A13" t="s">
        <v>9</v>
      </c>
      <c r="B13" s="13"/>
      <c r="C13" s="13"/>
      <c r="D13" s="13"/>
    </row>
    <row r="14" spans="1:5" x14ac:dyDescent="0.25">
      <c r="A14" s="3" t="s">
        <v>138</v>
      </c>
      <c r="B14" s="13">
        <v>0</v>
      </c>
      <c r="C14" s="13"/>
      <c r="D14" s="13"/>
    </row>
    <row r="15" spans="1:5" x14ac:dyDescent="0.25">
      <c r="A15" s="3" t="s">
        <v>139</v>
      </c>
      <c r="B15" s="13">
        <v>0</v>
      </c>
      <c r="C15" s="13"/>
      <c r="D15" s="13"/>
    </row>
    <row r="16" spans="1:5" x14ac:dyDescent="0.25">
      <c r="A16" s="3" t="s">
        <v>140</v>
      </c>
      <c r="B16" s="13"/>
      <c r="C16" s="13"/>
      <c r="D16" s="13"/>
    </row>
    <row r="17" spans="1:5" x14ac:dyDescent="0.25">
      <c r="A17" s="4" t="s">
        <v>140</v>
      </c>
      <c r="B17" s="26"/>
      <c r="C17" s="26"/>
      <c r="D17" s="26"/>
    </row>
    <row r="18" spans="1:5" x14ac:dyDescent="0.25">
      <c r="A18" s="3" t="s">
        <v>20</v>
      </c>
    </row>
    <row r="20" spans="1:5" x14ac:dyDescent="0.25">
      <c r="A20" s="2" t="s">
        <v>22</v>
      </c>
      <c r="B20" s="2" t="s">
        <v>137</v>
      </c>
      <c r="C20" s="25" t="s">
        <v>116</v>
      </c>
      <c r="D20" s="25" t="s">
        <v>117</v>
      </c>
      <c r="E20" t="s">
        <v>130</v>
      </c>
    </row>
    <row r="21" spans="1:5" x14ac:dyDescent="0.25">
      <c r="A21" t="s">
        <v>23</v>
      </c>
      <c r="B21" s="13"/>
      <c r="C21" s="13"/>
      <c r="D21" s="13">
        <v>0</v>
      </c>
    </row>
    <row r="22" spans="1:5" x14ac:dyDescent="0.25">
      <c r="A22" t="s">
        <v>24</v>
      </c>
      <c r="B22" s="13"/>
      <c r="C22" s="13"/>
      <c r="D22" s="13">
        <v>0</v>
      </c>
    </row>
    <row r="23" spans="1:5" x14ac:dyDescent="0.25">
      <c r="A23" s="5" t="s">
        <v>25</v>
      </c>
      <c r="B23" s="26"/>
      <c r="C23" s="26"/>
      <c r="D23" s="13"/>
    </row>
    <row r="24" spans="1:5" x14ac:dyDescent="0.25">
      <c r="A24" t="s">
        <v>20</v>
      </c>
    </row>
    <row r="26" spans="1:5" x14ac:dyDescent="0.25">
      <c r="A26" s="2" t="s">
        <v>132</v>
      </c>
      <c r="B26" s="2" t="s">
        <v>136</v>
      </c>
    </row>
    <row r="27" spans="1:5" x14ac:dyDescent="0.25">
      <c r="A27" t="s">
        <v>133</v>
      </c>
      <c r="B27" s="40">
        <v>0.99</v>
      </c>
    </row>
    <row r="28" spans="1:5" x14ac:dyDescent="0.25">
      <c r="A28" t="s">
        <v>134</v>
      </c>
      <c r="B28" s="40">
        <v>0.95</v>
      </c>
    </row>
    <row r="29" spans="1:5" x14ac:dyDescent="0.25">
      <c r="A29" t="s">
        <v>135</v>
      </c>
    </row>
  </sheetData>
  <pageMargins left="0.7" right="0.7" top="0.75" bottom="0.75" header="0.3" footer="0.3"/>
  <pageSetup orientation="portrait" horizontalDpi="1200" verticalDpi="12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C21"/>
  <sheetViews>
    <sheetView zoomScaleNormal="100" workbookViewId="0">
      <selection activeCell="H24" sqref="H24"/>
    </sheetView>
  </sheetViews>
  <sheetFormatPr defaultRowHeight="15" x14ac:dyDescent="0.25"/>
  <cols>
    <col min="1" max="1" width="36.28515625" customWidth="1"/>
    <col min="2" max="2" width="12.140625" bestFit="1" customWidth="1"/>
  </cols>
  <sheetData>
    <row r="1" spans="1:3" x14ac:dyDescent="0.25">
      <c r="A1" s="1" t="s">
        <v>28</v>
      </c>
      <c r="B1" s="13" t="s">
        <v>35</v>
      </c>
    </row>
    <row r="2" spans="1:3" x14ac:dyDescent="0.25">
      <c r="A2" s="1" t="s">
        <v>29</v>
      </c>
      <c r="B2" s="13">
        <v>2018</v>
      </c>
    </row>
    <row r="3" spans="1:3" x14ac:dyDescent="0.25">
      <c r="A3" s="1" t="s">
        <v>0</v>
      </c>
      <c r="B3" s="15">
        <v>54000000</v>
      </c>
    </row>
    <row r="4" spans="1:3" x14ac:dyDescent="0.25">
      <c r="A4" s="1"/>
    </row>
    <row r="5" spans="1:3" x14ac:dyDescent="0.25">
      <c r="A5" s="1"/>
      <c r="B5" s="7" t="s">
        <v>21</v>
      </c>
      <c r="C5" s="7" t="s">
        <v>33</v>
      </c>
    </row>
    <row r="6" spans="1:3" x14ac:dyDescent="0.25">
      <c r="A6" s="1" t="s">
        <v>1</v>
      </c>
      <c r="B6" s="16">
        <f>C6*$B$3</f>
        <v>29700000.000000004</v>
      </c>
      <c r="C6" s="17">
        <f>VLOOKUP($B$2,'RES requirements'!$A$4:$E$19,2)</f>
        <v>0.55000000000000004</v>
      </c>
    </row>
    <row r="7" spans="1:3" x14ac:dyDescent="0.25">
      <c r="A7" s="1" t="s">
        <v>2</v>
      </c>
      <c r="B7" s="16">
        <f t="shared" ref="B7:B8" si="0">C7*$B$3</f>
        <v>864000</v>
      </c>
      <c r="C7" s="8">
        <f>VLOOKUP($B$2,'RES requirements'!$A$4:$E$19,4)</f>
        <v>1.6E-2</v>
      </c>
    </row>
    <row r="8" spans="1:3" x14ac:dyDescent="0.25">
      <c r="A8" s="1" t="s">
        <v>26</v>
      </c>
      <c r="B8" s="16">
        <f t="shared" si="0"/>
        <v>1440000</v>
      </c>
      <c r="C8" s="8">
        <f>VLOOKUP($B$2,'RES requirements'!$A$4:$E$19,5)</f>
        <v>2.6666666666666668E-2</v>
      </c>
    </row>
    <row r="9" spans="1:3" x14ac:dyDescent="0.25">
      <c r="A9" s="1"/>
    </row>
    <row r="10" spans="1:3" x14ac:dyDescent="0.25">
      <c r="A10" s="1" t="s">
        <v>3</v>
      </c>
      <c r="B10" s="14">
        <f>SUMIF('Compliance Year RECs'!G:G,"yes",'Compliance Year RECs'!L:L)</f>
        <v>6967.16</v>
      </c>
      <c r="C10" s="17">
        <f>B10/$B$3</f>
        <v>1.2902148148148147E-4</v>
      </c>
    </row>
    <row r="11" spans="1:3" x14ac:dyDescent="0.25">
      <c r="A11" s="1" t="s">
        <v>4</v>
      </c>
      <c r="B11" s="14">
        <f>SUMIF('Compliance Year RECs'!H:H,"yes",'Compliance Year RECs'!L:L)</f>
        <v>386</v>
      </c>
      <c r="C11" s="17">
        <f t="shared" ref="C11:C13" si="1">B11/$B$3</f>
        <v>7.1481481481481486E-6</v>
      </c>
    </row>
    <row r="12" spans="1:3" x14ac:dyDescent="0.25">
      <c r="A12" s="1" t="s">
        <v>27</v>
      </c>
      <c r="B12" s="15"/>
      <c r="C12" s="17">
        <f t="shared" si="1"/>
        <v>0</v>
      </c>
    </row>
    <row r="13" spans="1:3" x14ac:dyDescent="0.25">
      <c r="A13" s="1" t="s">
        <v>131</v>
      </c>
      <c r="B13" s="24"/>
      <c r="C13" s="17">
        <f t="shared" si="1"/>
        <v>0</v>
      </c>
    </row>
    <row r="14" spans="1:3" x14ac:dyDescent="0.25">
      <c r="A14" s="1"/>
    </row>
    <row r="15" spans="1:3" x14ac:dyDescent="0.25">
      <c r="A15" s="1" t="s">
        <v>5</v>
      </c>
      <c r="B15">
        <f>SUMIF('Banked RECs for future years'!G:G,"yes",'Banked RECs for future years'!H:H)</f>
        <v>0</v>
      </c>
    </row>
    <row r="16" spans="1:3" x14ac:dyDescent="0.25">
      <c r="A16" s="1" t="s">
        <v>6</v>
      </c>
      <c r="B16">
        <f>SUMIF('Banked RECs for future years'!J:J,"yes",'Banked RECs for future years'!H:H)</f>
        <v>0</v>
      </c>
    </row>
    <row r="17" spans="1:2" x14ac:dyDescent="0.25">
      <c r="A17" s="1" t="s">
        <v>115</v>
      </c>
      <c r="B17" s="13"/>
    </row>
    <row r="19" spans="1:2" x14ac:dyDescent="0.25">
      <c r="A19" s="1" t="s">
        <v>30</v>
      </c>
      <c r="B19" s="23">
        <f>VLOOKUP($B$2,'RES requirements'!$A$4:$I$19,7)</f>
        <v>10.130000000000001</v>
      </c>
    </row>
    <row r="20" spans="1:2" x14ac:dyDescent="0.25">
      <c r="A20" s="1" t="s">
        <v>31</v>
      </c>
      <c r="B20" s="23">
        <f>VLOOKUP($B$2,'RES requirements'!$A$4:$I$19,8)</f>
        <v>60.78</v>
      </c>
    </row>
    <row r="21" spans="1:2" x14ac:dyDescent="0.25">
      <c r="A21" s="1" t="s">
        <v>32</v>
      </c>
      <c r="B21" s="23">
        <f>VLOOKUP($B$2,'RES requirements'!$A$4:$I$19,9)</f>
        <v>60.78</v>
      </c>
    </row>
  </sheetData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0"/>
  <dimension ref="A2:J19"/>
  <sheetViews>
    <sheetView zoomScale="80" zoomScaleNormal="80" workbookViewId="0">
      <selection activeCell="B21" sqref="B21"/>
    </sheetView>
  </sheetViews>
  <sheetFormatPr defaultColWidth="9.140625" defaultRowHeight="15" x14ac:dyDescent="0.25"/>
  <cols>
    <col min="2" max="2" width="26" customWidth="1"/>
    <col min="3" max="3" width="13" customWidth="1"/>
    <col min="4" max="5" width="15.28515625" customWidth="1"/>
    <col min="6" max="6" width="11.42578125" customWidth="1"/>
    <col min="7" max="7" width="22.42578125" customWidth="1"/>
    <col min="8" max="9" width="17.28515625" customWidth="1"/>
    <col min="10" max="10" width="12.42578125" customWidth="1"/>
    <col min="11" max="12" width="16.85546875" customWidth="1"/>
  </cols>
  <sheetData>
    <row r="2" spans="1:10" x14ac:dyDescent="0.25">
      <c r="B2" s="1" t="s">
        <v>166</v>
      </c>
    </row>
    <row r="3" spans="1:10" x14ac:dyDescent="0.25">
      <c r="B3" s="55" t="s">
        <v>167</v>
      </c>
    </row>
    <row r="5" spans="1:10" ht="30" x14ac:dyDescent="0.25">
      <c r="B5" s="44" t="s">
        <v>148</v>
      </c>
      <c r="C5" s="44" t="s">
        <v>150</v>
      </c>
      <c r="D5" s="44" t="s">
        <v>151</v>
      </c>
      <c r="E5" s="44" t="s">
        <v>165</v>
      </c>
      <c r="F5" s="44" t="s">
        <v>149</v>
      </c>
      <c r="G5" s="44" t="s">
        <v>152</v>
      </c>
      <c r="H5" s="44" t="s">
        <v>153</v>
      </c>
      <c r="I5" s="44" t="s">
        <v>154</v>
      </c>
      <c r="J5" s="44" t="s">
        <v>155</v>
      </c>
    </row>
    <row r="6" spans="1:10" x14ac:dyDescent="0.25">
      <c r="B6" s="45"/>
      <c r="C6" s="45"/>
      <c r="D6" s="45"/>
      <c r="E6" s="45"/>
      <c r="F6" s="45"/>
      <c r="G6" s="45"/>
      <c r="H6" s="45"/>
      <c r="I6" s="45"/>
      <c r="J6" s="45"/>
    </row>
    <row r="7" spans="1:10" x14ac:dyDescent="0.25">
      <c r="B7" s="45"/>
      <c r="C7" s="45"/>
      <c r="D7" s="45"/>
      <c r="E7" s="45"/>
      <c r="F7" s="45"/>
      <c r="G7" s="45"/>
      <c r="H7" s="45"/>
      <c r="I7" s="45"/>
      <c r="J7" s="45"/>
    </row>
    <row r="9" spans="1:10" x14ac:dyDescent="0.25">
      <c r="A9" s="11"/>
      <c r="B9" s="58" t="s">
        <v>178</v>
      </c>
      <c r="C9" s="11"/>
      <c r="D9" s="11"/>
    </row>
    <row r="10" spans="1:10" ht="16.5" customHeight="1" x14ac:dyDescent="0.25">
      <c r="A10" s="11"/>
      <c r="B10" s="59" t="s">
        <v>168</v>
      </c>
      <c r="C10" s="59"/>
      <c r="D10" s="59"/>
      <c r="E10" s="59"/>
      <c r="F10" s="59"/>
      <c r="G10" s="59"/>
    </row>
    <row r="11" spans="1:10" ht="15.75" x14ac:dyDescent="0.25">
      <c r="B11" s="57" t="s">
        <v>169</v>
      </c>
    </row>
    <row r="12" spans="1:10" ht="15.75" x14ac:dyDescent="0.25">
      <c r="B12" s="57" t="s">
        <v>170</v>
      </c>
    </row>
    <row r="13" spans="1:10" ht="15.75" x14ac:dyDescent="0.25">
      <c r="B13" s="57" t="s">
        <v>171</v>
      </c>
    </row>
    <row r="14" spans="1:10" ht="15.75" x14ac:dyDescent="0.25">
      <c r="B14" s="57" t="s">
        <v>172</v>
      </c>
    </row>
    <row r="15" spans="1:10" ht="15.75" x14ac:dyDescent="0.25">
      <c r="B15" s="57" t="s">
        <v>173</v>
      </c>
    </row>
    <row r="16" spans="1:10" ht="15.75" x14ac:dyDescent="0.25">
      <c r="B16" s="57" t="s">
        <v>174</v>
      </c>
    </row>
    <row r="17" spans="2:2" ht="15.75" x14ac:dyDescent="0.25">
      <c r="B17" s="57" t="s">
        <v>175</v>
      </c>
    </row>
    <row r="18" spans="2:2" ht="15.75" x14ac:dyDescent="0.25">
      <c r="B18" s="57" t="s">
        <v>176</v>
      </c>
    </row>
    <row r="19" spans="2:2" ht="15.75" x14ac:dyDescent="0.25">
      <c r="B19" s="56" t="s">
        <v>177</v>
      </c>
    </row>
  </sheetData>
  <mergeCells count="1">
    <mergeCell ref="B10:G10"/>
  </mergeCells>
  <pageMargins left="0.7" right="0.7" top="0.75" bottom="0.75" header="0.3" footer="0.3"/>
  <pageSetup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>
    <tabColor rgb="FFFF0000"/>
  </sheetPr>
  <dimension ref="A1:L6"/>
  <sheetViews>
    <sheetView workbookViewId="0">
      <selection activeCell="I1" sqref="I1:I1048576"/>
    </sheetView>
  </sheetViews>
  <sheetFormatPr defaultRowHeight="15" x14ac:dyDescent="0.25"/>
  <cols>
    <col min="1" max="1" width="13.42578125" customWidth="1"/>
    <col min="4" max="4" width="13.42578125" customWidth="1"/>
    <col min="8" max="8" width="16.28515625" customWidth="1"/>
  </cols>
  <sheetData>
    <row r="1" spans="1:12" s="6" customFormat="1" ht="72" customHeight="1" x14ac:dyDescent="0.25">
      <c r="A1" s="29" t="s">
        <v>46</v>
      </c>
      <c r="B1" s="29" t="s">
        <v>47</v>
      </c>
      <c r="C1" s="29" t="s">
        <v>48</v>
      </c>
      <c r="D1" s="29" t="s">
        <v>7</v>
      </c>
      <c r="E1" s="29" t="s">
        <v>49</v>
      </c>
      <c r="F1" s="29" t="s">
        <v>50</v>
      </c>
      <c r="G1" s="29" t="s">
        <v>77</v>
      </c>
      <c r="H1" s="29" t="s">
        <v>78</v>
      </c>
      <c r="I1" s="30" t="s">
        <v>113</v>
      </c>
      <c r="J1" s="33"/>
      <c r="K1" s="32" t="s">
        <v>119</v>
      </c>
      <c r="L1" s="32" t="s">
        <v>122</v>
      </c>
    </row>
    <row r="2" spans="1:12" ht="24" x14ac:dyDescent="0.25">
      <c r="A2" s="19" t="s">
        <v>158</v>
      </c>
      <c r="B2" s="19" t="s">
        <v>96</v>
      </c>
      <c r="C2" s="19" t="s">
        <v>120</v>
      </c>
      <c r="D2" s="19" t="s">
        <v>97</v>
      </c>
      <c r="E2" s="19" t="s">
        <v>94</v>
      </c>
      <c r="F2" s="27">
        <v>4004</v>
      </c>
      <c r="G2" s="41" t="s">
        <v>144</v>
      </c>
      <c r="H2" s="19" t="s">
        <v>90</v>
      </c>
      <c r="I2" s="22">
        <v>2018</v>
      </c>
      <c r="J2" s="43"/>
      <c r="K2" s="34" t="str">
        <f>LEFT(A2,4)</f>
        <v>2015</v>
      </c>
      <c r="L2" s="35">
        <f>F2</f>
        <v>4004</v>
      </c>
    </row>
    <row r="3" spans="1:12" ht="36" x14ac:dyDescent="0.25">
      <c r="A3" s="19" t="s">
        <v>158</v>
      </c>
      <c r="B3" s="19" t="s">
        <v>99</v>
      </c>
      <c r="C3" s="19" t="s">
        <v>121</v>
      </c>
      <c r="D3" s="19" t="s">
        <v>100</v>
      </c>
      <c r="E3" s="19" t="s">
        <v>101</v>
      </c>
      <c r="F3" s="27">
        <v>1</v>
      </c>
      <c r="G3" s="19" t="s">
        <v>102</v>
      </c>
      <c r="H3" s="19" t="s">
        <v>102</v>
      </c>
      <c r="I3" s="22">
        <v>2018</v>
      </c>
      <c r="J3" s="43"/>
      <c r="K3" s="34" t="str">
        <f t="shared" ref="K3:K4" si="0">LEFT(A3,4)</f>
        <v>2015</v>
      </c>
      <c r="L3" s="35">
        <f>F3</f>
        <v>1</v>
      </c>
    </row>
    <row r="4" spans="1:12" ht="36" x14ac:dyDescent="0.25">
      <c r="A4" s="19" t="s">
        <v>159</v>
      </c>
      <c r="B4" s="19" t="s">
        <v>110</v>
      </c>
      <c r="C4" s="19" t="s">
        <v>121</v>
      </c>
      <c r="D4" s="19" t="s">
        <v>111</v>
      </c>
      <c r="E4" s="19" t="s">
        <v>112</v>
      </c>
      <c r="F4" s="27">
        <v>323</v>
      </c>
      <c r="G4" s="19" t="s">
        <v>102</v>
      </c>
      <c r="H4" s="19" t="s">
        <v>102</v>
      </c>
      <c r="I4" s="22" t="s">
        <v>114</v>
      </c>
      <c r="J4" s="43"/>
      <c r="K4" s="34" t="str">
        <f t="shared" si="0"/>
        <v>2016</v>
      </c>
      <c r="L4" s="35">
        <f t="shared" ref="L4" si="1">F4</f>
        <v>323</v>
      </c>
    </row>
    <row r="5" spans="1:12" x14ac:dyDescent="0.25">
      <c r="A5" s="19"/>
      <c r="B5" s="19"/>
      <c r="C5" s="19"/>
      <c r="D5" s="19"/>
      <c r="E5" s="19"/>
      <c r="F5" s="27"/>
      <c r="G5" s="19"/>
      <c r="H5" s="19"/>
      <c r="I5" s="31"/>
      <c r="J5" s="34"/>
      <c r="K5" s="34"/>
      <c r="L5" s="47"/>
    </row>
    <row r="6" spans="1:12" x14ac:dyDescent="0.25">
      <c r="A6" s="19"/>
      <c r="B6" s="19"/>
      <c r="C6" s="19"/>
      <c r="D6" s="19"/>
      <c r="E6" s="19"/>
      <c r="F6" s="27"/>
      <c r="G6" s="19"/>
      <c r="H6" s="19"/>
      <c r="I6" s="31"/>
      <c r="J6" s="34"/>
      <c r="K6" s="34"/>
      <c r="L6" s="47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7">
    <tabColor rgb="FFFF0000"/>
  </sheetPr>
  <dimension ref="A1:AT9"/>
  <sheetViews>
    <sheetView topLeftCell="T1" zoomScale="80" zoomScaleNormal="80" workbookViewId="0">
      <selection activeCell="AE35" sqref="AE35"/>
    </sheetView>
  </sheetViews>
  <sheetFormatPr defaultColWidth="9.140625" defaultRowHeight="15" x14ac:dyDescent="0.25"/>
  <cols>
    <col min="1" max="1" width="12.5703125" customWidth="1"/>
    <col min="2" max="2" width="15.28515625" customWidth="1"/>
    <col min="3" max="3" width="8.85546875" bestFit="1" customWidth="1"/>
    <col min="4" max="4" width="12.140625" customWidth="1"/>
    <col min="5" max="5" width="11.140625" customWidth="1"/>
    <col min="14" max="14" width="12.42578125" bestFit="1" customWidth="1"/>
    <col min="15" max="15" width="13.140625" customWidth="1"/>
  </cols>
  <sheetData>
    <row r="1" spans="1:46" ht="72" x14ac:dyDescent="0.25">
      <c r="A1" s="18" t="s">
        <v>36</v>
      </c>
      <c r="B1" s="18" t="s">
        <v>37</v>
      </c>
      <c r="C1" s="18" t="s">
        <v>38</v>
      </c>
      <c r="D1" s="18" t="s">
        <v>39</v>
      </c>
      <c r="E1" s="18" t="s">
        <v>40</v>
      </c>
      <c r="F1" s="18" t="s">
        <v>41</v>
      </c>
      <c r="G1" s="18" t="s">
        <v>42</v>
      </c>
      <c r="H1" s="18" t="s">
        <v>43</v>
      </c>
      <c r="I1" s="18" t="s">
        <v>44</v>
      </c>
      <c r="J1" s="18" t="s">
        <v>45</v>
      </c>
      <c r="K1" s="18" t="s">
        <v>46</v>
      </c>
      <c r="L1" s="18" t="s">
        <v>47</v>
      </c>
      <c r="M1" s="18" t="s">
        <v>48</v>
      </c>
      <c r="N1" s="18" t="s">
        <v>7</v>
      </c>
      <c r="O1" s="18" t="s">
        <v>49</v>
      </c>
      <c r="P1" s="18" t="s">
        <v>50</v>
      </c>
      <c r="Q1" s="18" t="s">
        <v>51</v>
      </c>
      <c r="R1" s="18" t="s">
        <v>52</v>
      </c>
      <c r="S1" s="18" t="s">
        <v>53</v>
      </c>
      <c r="T1" s="18" t="s">
        <v>54</v>
      </c>
      <c r="U1" s="18" t="s">
        <v>55</v>
      </c>
      <c r="V1" s="18" t="s">
        <v>56</v>
      </c>
      <c r="W1" s="18" t="s">
        <v>57</v>
      </c>
      <c r="X1" s="18" t="s">
        <v>58</v>
      </c>
      <c r="Y1" s="18" t="s">
        <v>59</v>
      </c>
      <c r="Z1" s="18" t="s">
        <v>60</v>
      </c>
      <c r="AA1" s="18" t="s">
        <v>61</v>
      </c>
      <c r="AB1" s="18" t="s">
        <v>62</v>
      </c>
      <c r="AC1" s="18" t="s">
        <v>63</v>
      </c>
      <c r="AD1" s="18" t="s">
        <v>64</v>
      </c>
      <c r="AE1" s="18" t="s">
        <v>65</v>
      </c>
      <c r="AF1" s="18" t="s">
        <v>66</v>
      </c>
      <c r="AG1" s="18" t="s">
        <v>67</v>
      </c>
      <c r="AH1" s="18" t="s">
        <v>68</v>
      </c>
      <c r="AI1" s="18" t="s">
        <v>69</v>
      </c>
      <c r="AJ1" s="18" t="s">
        <v>70</v>
      </c>
      <c r="AK1" s="18" t="s">
        <v>71</v>
      </c>
      <c r="AL1" s="18" t="s">
        <v>72</v>
      </c>
      <c r="AM1" s="18" t="s">
        <v>73</v>
      </c>
      <c r="AN1" s="18" t="s">
        <v>74</v>
      </c>
      <c r="AO1" s="18" t="s">
        <v>75</v>
      </c>
      <c r="AP1" s="18" t="s">
        <v>76</v>
      </c>
      <c r="AQ1" s="18" t="s">
        <v>77</v>
      </c>
      <c r="AR1" s="18" t="s">
        <v>78</v>
      </c>
      <c r="AS1" s="18" t="s">
        <v>79</v>
      </c>
      <c r="AT1" s="18" t="s">
        <v>80</v>
      </c>
    </row>
    <row r="2" spans="1:46" ht="24" x14ac:dyDescent="0.25">
      <c r="A2" s="19" t="s">
        <v>81</v>
      </c>
      <c r="B2" s="19" t="s">
        <v>82</v>
      </c>
      <c r="C2" s="19" t="s">
        <v>83</v>
      </c>
      <c r="D2" s="19"/>
      <c r="E2" s="19"/>
      <c r="F2" s="19"/>
      <c r="G2" s="20">
        <v>36151</v>
      </c>
      <c r="H2" s="19"/>
      <c r="I2" s="19" t="s">
        <v>85</v>
      </c>
      <c r="J2" s="19" t="s">
        <v>86</v>
      </c>
      <c r="K2" s="19" t="s">
        <v>87</v>
      </c>
      <c r="L2" s="19" t="s">
        <v>88</v>
      </c>
      <c r="M2" s="19" t="s">
        <v>120</v>
      </c>
      <c r="N2" s="19" t="s">
        <v>89</v>
      </c>
      <c r="O2" s="19" t="s">
        <v>11</v>
      </c>
      <c r="P2" s="27">
        <v>7440</v>
      </c>
      <c r="Q2" s="19" t="s">
        <v>90</v>
      </c>
      <c r="R2" s="19" t="s">
        <v>90</v>
      </c>
      <c r="S2" s="19" t="s">
        <v>90</v>
      </c>
      <c r="T2" s="19" t="s">
        <v>90</v>
      </c>
      <c r="U2" s="19" t="s">
        <v>90</v>
      </c>
      <c r="V2" s="19" t="s">
        <v>90</v>
      </c>
      <c r="W2" s="19" t="s">
        <v>90</v>
      </c>
      <c r="X2" s="19" t="s">
        <v>90</v>
      </c>
      <c r="Y2" s="19" t="s">
        <v>90</v>
      </c>
      <c r="Z2" s="19" t="s">
        <v>90</v>
      </c>
      <c r="AA2" s="19" t="s">
        <v>90</v>
      </c>
      <c r="AB2" s="19" t="s">
        <v>90</v>
      </c>
      <c r="AC2" s="19" t="s">
        <v>90</v>
      </c>
      <c r="AD2" s="19" t="s">
        <v>90</v>
      </c>
      <c r="AE2" s="19" t="s">
        <v>90</v>
      </c>
      <c r="AF2" s="19" t="s">
        <v>90</v>
      </c>
      <c r="AG2" s="19" t="s">
        <v>90</v>
      </c>
      <c r="AH2" s="19" t="s">
        <v>90</v>
      </c>
      <c r="AI2" s="19" t="s">
        <v>90</v>
      </c>
      <c r="AJ2" s="19" t="s">
        <v>90</v>
      </c>
      <c r="AK2" s="19" t="s">
        <v>90</v>
      </c>
      <c r="AL2" s="19" t="s">
        <v>90</v>
      </c>
      <c r="AM2" s="19" t="s">
        <v>90</v>
      </c>
      <c r="AN2" s="19" t="s">
        <v>90</v>
      </c>
      <c r="AO2" s="19" t="s">
        <v>90</v>
      </c>
      <c r="AP2" s="19" t="s">
        <v>90</v>
      </c>
      <c r="AQ2" s="19" t="s">
        <v>90</v>
      </c>
      <c r="AR2" s="19" t="s">
        <v>90</v>
      </c>
      <c r="AS2" s="19" t="s">
        <v>90</v>
      </c>
      <c r="AT2" s="19" t="s">
        <v>90</v>
      </c>
    </row>
    <row r="3" spans="1:46" ht="24" x14ac:dyDescent="0.25">
      <c r="A3" s="19" t="s">
        <v>81</v>
      </c>
      <c r="B3" s="19" t="s">
        <v>82</v>
      </c>
      <c r="C3" s="19" t="s">
        <v>83</v>
      </c>
      <c r="D3" s="19"/>
      <c r="E3" s="19"/>
      <c r="F3" s="19"/>
      <c r="G3" s="20">
        <v>36374</v>
      </c>
      <c r="H3" s="19"/>
      <c r="I3" s="19" t="s">
        <v>85</v>
      </c>
      <c r="J3" s="19" t="s">
        <v>91</v>
      </c>
      <c r="K3" s="19" t="s">
        <v>87</v>
      </c>
      <c r="L3" s="19" t="s">
        <v>92</v>
      </c>
      <c r="M3" s="19" t="s">
        <v>121</v>
      </c>
      <c r="N3" s="19" t="s">
        <v>93</v>
      </c>
      <c r="O3" s="19" t="s">
        <v>94</v>
      </c>
      <c r="P3" s="27">
        <v>3391</v>
      </c>
      <c r="Q3" s="19" t="s">
        <v>90</v>
      </c>
      <c r="R3" s="19" t="s">
        <v>90</v>
      </c>
      <c r="S3" s="19" t="s">
        <v>90</v>
      </c>
      <c r="T3" s="19" t="s">
        <v>90</v>
      </c>
      <c r="U3" s="19" t="s">
        <v>90</v>
      </c>
      <c r="V3" s="19" t="s">
        <v>90</v>
      </c>
      <c r="W3" s="19" t="s">
        <v>90</v>
      </c>
      <c r="X3" s="19" t="s">
        <v>90</v>
      </c>
      <c r="Y3" s="19" t="s">
        <v>90</v>
      </c>
      <c r="Z3" s="19" t="s">
        <v>90</v>
      </c>
      <c r="AA3" s="19" t="s">
        <v>90</v>
      </c>
      <c r="AB3" s="19" t="s">
        <v>90</v>
      </c>
      <c r="AC3" s="19" t="s">
        <v>90</v>
      </c>
      <c r="AD3" s="19" t="s">
        <v>90</v>
      </c>
      <c r="AE3" s="19" t="s">
        <v>90</v>
      </c>
      <c r="AF3" s="19" t="s">
        <v>90</v>
      </c>
      <c r="AG3" s="19" t="s">
        <v>90</v>
      </c>
      <c r="AH3" s="19" t="s">
        <v>90</v>
      </c>
      <c r="AI3" s="19" t="s">
        <v>90</v>
      </c>
      <c r="AJ3" s="19" t="s">
        <v>90</v>
      </c>
      <c r="AK3" s="19" t="s">
        <v>90</v>
      </c>
      <c r="AL3" s="19" t="s">
        <v>90</v>
      </c>
      <c r="AM3" s="19" t="s">
        <v>90</v>
      </c>
      <c r="AN3" s="19" t="s">
        <v>90</v>
      </c>
      <c r="AO3" s="19" t="s">
        <v>90</v>
      </c>
      <c r="AP3" s="19" t="s">
        <v>90</v>
      </c>
      <c r="AQ3" s="19" t="s">
        <v>90</v>
      </c>
      <c r="AR3" s="19" t="s">
        <v>90</v>
      </c>
      <c r="AS3" s="19" t="s">
        <v>90</v>
      </c>
      <c r="AT3" s="19" t="s">
        <v>90</v>
      </c>
    </row>
    <row r="4" spans="1:46" ht="24" x14ac:dyDescent="0.25">
      <c r="A4" s="19" t="s">
        <v>81</v>
      </c>
      <c r="B4" s="19" t="s">
        <v>82</v>
      </c>
      <c r="C4" s="19" t="s">
        <v>83</v>
      </c>
      <c r="D4" s="19"/>
      <c r="E4" s="19"/>
      <c r="F4" s="19"/>
      <c r="G4" s="20">
        <v>36374</v>
      </c>
      <c r="H4" s="19"/>
      <c r="I4" s="19" t="s">
        <v>85</v>
      </c>
      <c r="J4" s="19" t="s">
        <v>95</v>
      </c>
      <c r="K4" s="19" t="s">
        <v>87</v>
      </c>
      <c r="L4" s="19" t="s">
        <v>96</v>
      </c>
      <c r="M4" s="19" t="s">
        <v>120</v>
      </c>
      <c r="N4" s="19" t="s">
        <v>97</v>
      </c>
      <c r="O4" s="19" t="s">
        <v>94</v>
      </c>
      <c r="P4" s="27">
        <v>4004</v>
      </c>
      <c r="Q4" s="19" t="s">
        <v>90</v>
      </c>
      <c r="R4" s="19" t="s">
        <v>90</v>
      </c>
      <c r="S4" s="19" t="s">
        <v>90</v>
      </c>
      <c r="T4" s="19" t="s">
        <v>90</v>
      </c>
      <c r="U4" s="19" t="s">
        <v>90</v>
      </c>
      <c r="V4" s="19" t="s">
        <v>90</v>
      </c>
      <c r="W4" s="19" t="s">
        <v>90</v>
      </c>
      <c r="X4" s="19" t="s">
        <v>90</v>
      </c>
      <c r="Y4" s="19" t="s">
        <v>90</v>
      </c>
      <c r="Z4" s="19" t="s">
        <v>90</v>
      </c>
      <c r="AA4" s="19" t="s">
        <v>90</v>
      </c>
      <c r="AB4" s="19" t="s">
        <v>90</v>
      </c>
      <c r="AC4" s="19" t="s">
        <v>90</v>
      </c>
      <c r="AD4" s="19" t="s">
        <v>90</v>
      </c>
      <c r="AE4" s="19" t="s">
        <v>90</v>
      </c>
      <c r="AF4" s="19" t="s">
        <v>90</v>
      </c>
      <c r="AG4" s="19" t="s">
        <v>90</v>
      </c>
      <c r="AH4" s="19" t="s">
        <v>90</v>
      </c>
      <c r="AI4" s="19" t="s">
        <v>90</v>
      </c>
      <c r="AJ4" s="19" t="s">
        <v>90</v>
      </c>
      <c r="AK4" s="19" t="s">
        <v>90</v>
      </c>
      <c r="AL4" s="19" t="s">
        <v>90</v>
      </c>
      <c r="AM4" s="19" t="s">
        <v>90</v>
      </c>
      <c r="AN4" s="19" t="s">
        <v>90</v>
      </c>
      <c r="AO4" s="19" t="s">
        <v>90</v>
      </c>
      <c r="AP4" s="19" t="s">
        <v>90</v>
      </c>
      <c r="AQ4" s="19" t="s">
        <v>90</v>
      </c>
      <c r="AR4" s="19" t="s">
        <v>90</v>
      </c>
      <c r="AS4" s="19" t="s">
        <v>90</v>
      </c>
      <c r="AT4" s="19" t="s">
        <v>90</v>
      </c>
    </row>
    <row r="5" spans="1:46" ht="24" x14ac:dyDescent="0.25">
      <c r="A5" s="19" t="s">
        <v>81</v>
      </c>
      <c r="B5" s="19" t="s">
        <v>82</v>
      </c>
      <c r="C5" s="19" t="s">
        <v>83</v>
      </c>
      <c r="D5" s="19"/>
      <c r="E5" s="19"/>
      <c r="F5" s="19"/>
      <c r="G5" s="20">
        <v>36375</v>
      </c>
      <c r="H5" s="19"/>
      <c r="I5" s="19" t="s">
        <v>85</v>
      </c>
      <c r="J5" s="19" t="s">
        <v>98</v>
      </c>
      <c r="K5" s="19" t="s">
        <v>87</v>
      </c>
      <c r="L5" s="19" t="s">
        <v>99</v>
      </c>
      <c r="M5" s="19" t="s">
        <v>121</v>
      </c>
      <c r="N5" s="19" t="s">
        <v>100</v>
      </c>
      <c r="O5" s="19" t="s">
        <v>101</v>
      </c>
      <c r="P5" s="27">
        <v>1</v>
      </c>
      <c r="Q5" s="19" t="s">
        <v>90</v>
      </c>
      <c r="R5" s="19" t="s">
        <v>90</v>
      </c>
      <c r="S5" s="19" t="s">
        <v>90</v>
      </c>
      <c r="T5" s="19" t="s">
        <v>90</v>
      </c>
      <c r="U5" s="19" t="s">
        <v>90</v>
      </c>
      <c r="V5" s="19" t="s">
        <v>90</v>
      </c>
      <c r="W5" s="19" t="s">
        <v>90</v>
      </c>
      <c r="X5" s="19" t="s">
        <v>90</v>
      </c>
      <c r="Y5" s="19" t="s">
        <v>90</v>
      </c>
      <c r="Z5" s="19" t="s">
        <v>90</v>
      </c>
      <c r="AA5" s="19" t="s">
        <v>90</v>
      </c>
      <c r="AB5" s="19" t="s">
        <v>90</v>
      </c>
      <c r="AC5" s="19" t="s">
        <v>90</v>
      </c>
      <c r="AD5" s="19" t="s">
        <v>90</v>
      </c>
      <c r="AE5" s="19" t="s">
        <v>90</v>
      </c>
      <c r="AF5" s="19" t="s">
        <v>90</v>
      </c>
      <c r="AG5" s="19" t="s">
        <v>90</v>
      </c>
      <c r="AH5" s="19" t="s">
        <v>90</v>
      </c>
      <c r="AI5" s="19" t="s">
        <v>90</v>
      </c>
      <c r="AJ5" s="19" t="s">
        <v>90</v>
      </c>
      <c r="AK5" s="19" t="s">
        <v>90</v>
      </c>
      <c r="AL5" s="19" t="s">
        <v>90</v>
      </c>
      <c r="AM5" s="19" t="s">
        <v>90</v>
      </c>
      <c r="AN5" s="19" t="s">
        <v>90</v>
      </c>
      <c r="AO5" s="19" t="s">
        <v>90</v>
      </c>
      <c r="AP5" s="19" t="s">
        <v>90</v>
      </c>
      <c r="AQ5" s="19" t="s">
        <v>102</v>
      </c>
      <c r="AR5" s="19" t="s">
        <v>102</v>
      </c>
      <c r="AS5" s="19" t="s">
        <v>90</v>
      </c>
      <c r="AT5" s="19" t="s">
        <v>90</v>
      </c>
    </row>
    <row r="6" spans="1:46" ht="24" x14ac:dyDescent="0.25">
      <c r="A6" s="19" t="s">
        <v>81</v>
      </c>
      <c r="B6" s="19" t="s">
        <v>82</v>
      </c>
      <c r="C6" s="19" t="s">
        <v>83</v>
      </c>
      <c r="D6" s="19"/>
      <c r="E6" s="19"/>
      <c r="F6" s="19"/>
      <c r="G6" s="20">
        <v>36375</v>
      </c>
      <c r="H6" s="19"/>
      <c r="I6" s="19" t="s">
        <v>85</v>
      </c>
      <c r="J6" s="19" t="s">
        <v>98</v>
      </c>
      <c r="K6" s="19" t="s">
        <v>87</v>
      </c>
      <c r="L6" s="19" t="s">
        <v>103</v>
      </c>
      <c r="M6" s="19" t="s">
        <v>120</v>
      </c>
      <c r="N6" s="19" t="s">
        <v>104</v>
      </c>
      <c r="O6" s="19" t="s">
        <v>101</v>
      </c>
      <c r="P6" s="27">
        <v>73</v>
      </c>
      <c r="Q6" s="19" t="s">
        <v>90</v>
      </c>
      <c r="R6" s="19" t="s">
        <v>90</v>
      </c>
      <c r="S6" s="19" t="s">
        <v>90</v>
      </c>
      <c r="T6" s="19" t="s">
        <v>90</v>
      </c>
      <c r="U6" s="19" t="s">
        <v>90</v>
      </c>
      <c r="V6" s="19" t="s">
        <v>102</v>
      </c>
      <c r="W6" s="19" t="s">
        <v>90</v>
      </c>
      <c r="X6" s="19" t="s">
        <v>90</v>
      </c>
      <c r="Y6" s="19" t="s">
        <v>90</v>
      </c>
      <c r="Z6" s="19" t="s">
        <v>90</v>
      </c>
      <c r="AA6" s="19" t="s">
        <v>90</v>
      </c>
      <c r="AB6" s="19" t="s">
        <v>90</v>
      </c>
      <c r="AC6" s="19" t="s">
        <v>90</v>
      </c>
      <c r="AD6" s="19" t="s">
        <v>90</v>
      </c>
      <c r="AE6" s="19" t="s">
        <v>90</v>
      </c>
      <c r="AF6" s="19" t="s">
        <v>90</v>
      </c>
      <c r="AG6" s="19" t="s">
        <v>90</v>
      </c>
      <c r="AH6" s="19" t="s">
        <v>90</v>
      </c>
      <c r="AI6" s="19" t="s">
        <v>90</v>
      </c>
      <c r="AJ6" s="19" t="s">
        <v>90</v>
      </c>
      <c r="AK6" s="19" t="s">
        <v>90</v>
      </c>
      <c r="AL6" s="19" t="s">
        <v>90</v>
      </c>
      <c r="AM6" s="19" t="s">
        <v>90</v>
      </c>
      <c r="AN6" s="19" t="s">
        <v>90</v>
      </c>
      <c r="AO6" s="19" t="s">
        <v>90</v>
      </c>
      <c r="AP6" s="19" t="s">
        <v>90</v>
      </c>
      <c r="AQ6" s="19" t="s">
        <v>102</v>
      </c>
      <c r="AR6" s="19" t="s">
        <v>102</v>
      </c>
      <c r="AS6" s="19" t="s">
        <v>90</v>
      </c>
      <c r="AT6" s="19" t="s">
        <v>90</v>
      </c>
    </row>
    <row r="7" spans="1:46" ht="24" x14ac:dyDescent="0.25">
      <c r="A7" s="19" t="s">
        <v>81</v>
      </c>
      <c r="B7" s="19" t="s">
        <v>82</v>
      </c>
      <c r="C7" s="19" t="s">
        <v>83</v>
      </c>
      <c r="D7" s="19"/>
      <c r="E7" s="19"/>
      <c r="F7" s="19"/>
      <c r="G7" s="20">
        <v>36375</v>
      </c>
      <c r="H7" s="19"/>
      <c r="I7" s="19" t="s">
        <v>85</v>
      </c>
      <c r="J7" s="19" t="s">
        <v>98</v>
      </c>
      <c r="K7" s="19" t="s">
        <v>87</v>
      </c>
      <c r="L7" s="19" t="s">
        <v>105</v>
      </c>
      <c r="M7" s="19" t="s">
        <v>121</v>
      </c>
      <c r="N7" s="19" t="s">
        <v>106</v>
      </c>
      <c r="O7" s="19" t="s">
        <v>101</v>
      </c>
      <c r="P7" s="27">
        <v>85</v>
      </c>
      <c r="Q7" s="19" t="s">
        <v>90</v>
      </c>
      <c r="R7" s="19" t="s">
        <v>90</v>
      </c>
      <c r="S7" s="19" t="s">
        <v>90</v>
      </c>
      <c r="T7" s="19" t="s">
        <v>90</v>
      </c>
      <c r="U7" s="19" t="s">
        <v>90</v>
      </c>
      <c r="V7" s="19" t="s">
        <v>102</v>
      </c>
      <c r="W7" s="19" t="s">
        <v>90</v>
      </c>
      <c r="X7" s="19" t="s">
        <v>90</v>
      </c>
      <c r="Y7" s="19" t="s">
        <v>90</v>
      </c>
      <c r="Z7" s="19" t="s">
        <v>90</v>
      </c>
      <c r="AA7" s="19" t="s">
        <v>90</v>
      </c>
      <c r="AB7" s="19" t="s">
        <v>90</v>
      </c>
      <c r="AC7" s="19" t="s">
        <v>90</v>
      </c>
      <c r="AD7" s="19" t="s">
        <v>90</v>
      </c>
      <c r="AE7" s="19" t="s">
        <v>90</v>
      </c>
      <c r="AF7" s="19" t="s">
        <v>90</v>
      </c>
      <c r="AG7" s="19" t="s">
        <v>90</v>
      </c>
      <c r="AH7" s="19" t="s">
        <v>90</v>
      </c>
      <c r="AI7" s="19" t="s">
        <v>90</v>
      </c>
      <c r="AJ7" s="19" t="s">
        <v>90</v>
      </c>
      <c r="AK7" s="19" t="s">
        <v>90</v>
      </c>
      <c r="AL7" s="19" t="s">
        <v>90</v>
      </c>
      <c r="AM7" s="19" t="s">
        <v>90</v>
      </c>
      <c r="AN7" s="19" t="s">
        <v>90</v>
      </c>
      <c r="AO7" s="19" t="s">
        <v>90</v>
      </c>
      <c r="AP7" s="19" t="s">
        <v>90</v>
      </c>
      <c r="AQ7" s="19" t="s">
        <v>102</v>
      </c>
      <c r="AR7" s="19" t="s">
        <v>102</v>
      </c>
      <c r="AS7" s="19" t="s">
        <v>90</v>
      </c>
      <c r="AT7" s="19" t="s">
        <v>90</v>
      </c>
    </row>
    <row r="8" spans="1:46" ht="24" x14ac:dyDescent="0.25">
      <c r="A8" s="19" t="s">
        <v>81</v>
      </c>
      <c r="B8" s="19" t="s">
        <v>107</v>
      </c>
      <c r="C8" s="19" t="s">
        <v>83</v>
      </c>
      <c r="D8" s="19"/>
      <c r="E8" s="19"/>
      <c r="F8" s="19"/>
      <c r="G8" s="20">
        <v>36375</v>
      </c>
      <c r="H8" s="19"/>
      <c r="I8" s="19" t="s">
        <v>85</v>
      </c>
      <c r="J8" s="19" t="s">
        <v>98</v>
      </c>
      <c r="K8" s="19" t="s">
        <v>87</v>
      </c>
      <c r="L8" s="19" t="s">
        <v>108</v>
      </c>
      <c r="M8" s="19" t="s">
        <v>120</v>
      </c>
      <c r="N8" s="19" t="s">
        <v>109</v>
      </c>
      <c r="O8" s="19" t="s">
        <v>101</v>
      </c>
      <c r="P8" s="27">
        <v>24</v>
      </c>
      <c r="Q8" s="19" t="s">
        <v>90</v>
      </c>
      <c r="R8" s="19" t="s">
        <v>90</v>
      </c>
      <c r="S8" s="19" t="s">
        <v>90</v>
      </c>
      <c r="T8" s="19" t="s">
        <v>90</v>
      </c>
      <c r="U8" s="19" t="s">
        <v>90</v>
      </c>
      <c r="V8" s="19" t="s">
        <v>102</v>
      </c>
      <c r="W8" s="19" t="s">
        <v>90</v>
      </c>
      <c r="X8" s="19" t="s">
        <v>90</v>
      </c>
      <c r="Y8" s="19" t="s">
        <v>90</v>
      </c>
      <c r="Z8" s="19" t="s">
        <v>90</v>
      </c>
      <c r="AA8" s="19" t="s">
        <v>90</v>
      </c>
      <c r="AB8" s="19" t="s">
        <v>90</v>
      </c>
      <c r="AC8" s="19" t="s">
        <v>90</v>
      </c>
      <c r="AD8" s="19" t="s">
        <v>90</v>
      </c>
      <c r="AE8" s="19" t="s">
        <v>90</v>
      </c>
      <c r="AF8" s="19" t="s">
        <v>90</v>
      </c>
      <c r="AG8" s="19" t="s">
        <v>90</v>
      </c>
      <c r="AH8" s="19" t="s">
        <v>90</v>
      </c>
      <c r="AI8" s="19" t="s">
        <v>90</v>
      </c>
      <c r="AJ8" s="19" t="s">
        <v>90</v>
      </c>
      <c r="AK8" s="19" t="s">
        <v>90</v>
      </c>
      <c r="AL8" s="19" t="s">
        <v>90</v>
      </c>
      <c r="AM8" s="19" t="s">
        <v>90</v>
      </c>
      <c r="AN8" s="19" t="s">
        <v>90</v>
      </c>
      <c r="AO8" s="19" t="s">
        <v>90</v>
      </c>
      <c r="AP8" s="19" t="s">
        <v>90</v>
      </c>
      <c r="AQ8" s="19" t="s">
        <v>102</v>
      </c>
      <c r="AR8" s="19" t="s">
        <v>102</v>
      </c>
      <c r="AS8" s="19" t="s">
        <v>90</v>
      </c>
      <c r="AT8" s="19" t="s">
        <v>90</v>
      </c>
    </row>
    <row r="9" spans="1:46" ht="24" x14ac:dyDescent="0.25">
      <c r="A9" s="19" t="s">
        <v>81</v>
      </c>
      <c r="B9" s="19" t="s">
        <v>82</v>
      </c>
      <c r="C9" s="19" t="s">
        <v>83</v>
      </c>
      <c r="D9" s="19"/>
      <c r="E9" s="19"/>
      <c r="F9" s="19"/>
      <c r="G9" s="20">
        <v>36375</v>
      </c>
      <c r="H9" s="19"/>
      <c r="I9" s="19" t="s">
        <v>85</v>
      </c>
      <c r="J9" s="19" t="s">
        <v>98</v>
      </c>
      <c r="K9" s="19" t="s">
        <v>87</v>
      </c>
      <c r="L9" s="19" t="s">
        <v>110</v>
      </c>
      <c r="M9" s="19" t="s">
        <v>121</v>
      </c>
      <c r="N9" s="19" t="s">
        <v>111</v>
      </c>
      <c r="O9" s="19" t="s">
        <v>112</v>
      </c>
      <c r="P9" s="27">
        <v>323</v>
      </c>
      <c r="Q9" s="19" t="s">
        <v>102</v>
      </c>
      <c r="R9" s="19" t="s">
        <v>90</v>
      </c>
      <c r="S9" s="19" t="s">
        <v>90</v>
      </c>
      <c r="T9" s="19" t="s">
        <v>90</v>
      </c>
      <c r="U9" s="19" t="s">
        <v>102</v>
      </c>
      <c r="V9" s="19" t="s">
        <v>90</v>
      </c>
      <c r="W9" s="19" t="s">
        <v>90</v>
      </c>
      <c r="X9" s="19" t="s">
        <v>90</v>
      </c>
      <c r="Y9" s="19" t="s">
        <v>90</v>
      </c>
      <c r="Z9" s="19" t="s">
        <v>90</v>
      </c>
      <c r="AA9" s="19" t="s">
        <v>90</v>
      </c>
      <c r="AB9" s="19" t="s">
        <v>90</v>
      </c>
      <c r="AC9" s="19" t="s">
        <v>90</v>
      </c>
      <c r="AD9" s="19" t="s">
        <v>90</v>
      </c>
      <c r="AE9" s="19" t="s">
        <v>90</v>
      </c>
      <c r="AF9" s="19" t="s">
        <v>90</v>
      </c>
      <c r="AG9" s="19" t="s">
        <v>90</v>
      </c>
      <c r="AH9" s="19" t="s">
        <v>90</v>
      </c>
      <c r="AI9" s="19" t="s">
        <v>90</v>
      </c>
      <c r="AJ9" s="19" t="s">
        <v>90</v>
      </c>
      <c r="AK9" s="19" t="s">
        <v>90</v>
      </c>
      <c r="AL9" s="19" t="s">
        <v>90</v>
      </c>
      <c r="AM9" s="19" t="s">
        <v>90</v>
      </c>
      <c r="AN9" s="19" t="s">
        <v>90</v>
      </c>
      <c r="AO9" s="19" t="s">
        <v>90</v>
      </c>
      <c r="AP9" s="19" t="s">
        <v>90</v>
      </c>
      <c r="AQ9" s="19" t="s">
        <v>102</v>
      </c>
      <c r="AR9" s="19" t="s">
        <v>102</v>
      </c>
      <c r="AS9" s="19" t="s">
        <v>90</v>
      </c>
      <c r="AT9" s="19" t="s">
        <v>90</v>
      </c>
    </row>
  </sheetData>
  <dataConsolidate/>
  <hyperlinks>
    <hyperlink ref="P9" location="javascript:window.parent.location.assign('/mymodule/rpt/CertificateInfo.asp?rhid=772718&amp;ftType=H2O')" display="javascript:window.parent.location.assign('/mymodule/rpt/CertificateInfo.asp?rhid=772718&amp;ftType=H2O')" xr:uid="{00000000-0004-0000-0500-000000000000}"/>
    <hyperlink ref="P8" location="javascript:window.parent.location.assign('/mymodule/rpt/CertificateInfo.asp?rhid=784377&amp;ftType=SO2')" display="javascript:window.parent.location.assign('/mymodule/rpt/CertificateInfo.asp?rhid=784377&amp;ftType=SO2')" xr:uid="{00000000-0004-0000-0500-000001000000}"/>
    <hyperlink ref="P7" location="javascript:window.parent.location.assign('/mymodule/rpt/CertificateInfo.asp?rhid=778996&amp;ftType=SO2')" display="javascript:window.parent.location.assign('/mymodule/rpt/CertificateInfo.asp?rhid=778996&amp;ftType=SO2')" xr:uid="{00000000-0004-0000-0500-000002000000}"/>
    <hyperlink ref="P6" location="javascript:window.parent.location.assign('/mymodule/rpt/CertificateInfo.asp?rhid=778994&amp;ftType=SO2')" display="javascript:window.parent.location.assign('/mymodule/rpt/CertificateInfo.asp?rhid=778994&amp;ftType=SO2')" xr:uid="{00000000-0004-0000-0500-000003000000}"/>
    <hyperlink ref="P5" location="javascript:window.parent.location.assign('/mymodule/rpt/CertificateInfo.asp?rhid=718364&amp;ftType=SO2')" display="javascript:window.parent.location.assign('/mymodule/rpt/CertificateInfo.asp?rhid=718364&amp;ftType=SO2')" xr:uid="{00000000-0004-0000-0500-000004000000}"/>
    <hyperlink ref="P4" location="javascript:window.parent.location.assign('/mymodule/rpt/CertificateInfo.asp?rhid=718513&amp;ftType=SMX')" display="javascript:window.parent.location.assign('/mymodule/rpt/CertificateInfo.asp?rhid=718513&amp;ftType=SMX')" xr:uid="{00000000-0004-0000-0500-000005000000}"/>
    <hyperlink ref="P3" location="javascript:window.parent.location.assign('/mymodule/rpt/CertificateInfo.asp?rhid=795645&amp;ftType=SMX')" display="javascript:window.parent.location.assign('/mymodule/rpt/CertificateInfo.asp?rhid=795645&amp;ftType=SMX')" xr:uid="{00000000-0004-0000-0500-000006000000}"/>
    <hyperlink ref="P2" location="javascript:window.parent.location.assign('/mymodule/rpt/CertificateInfo.asp?rhid=795183&amp;ftType=NU1')" display="javascript:window.parent.location.assign('/mymodule/rpt/CertificateInfo.asp?rhid=795183&amp;ftType=NU1')" xr:uid="{00000000-0004-0000-0500-000007000000}"/>
  </hyperlinks>
  <pageMargins left="0.7" right="0.7" top="0.75" bottom="0.75" header="0.3" footer="0.3"/>
  <pageSetup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9"/>
  <dimension ref="A1:AU10"/>
  <sheetViews>
    <sheetView workbookViewId="0">
      <selection activeCell="P5" sqref="P5"/>
    </sheetView>
  </sheetViews>
  <sheetFormatPr defaultColWidth="9.140625" defaultRowHeight="15" x14ac:dyDescent="0.25"/>
  <cols>
    <col min="1" max="1" width="12.5703125" customWidth="1"/>
    <col min="2" max="2" width="15.28515625" customWidth="1"/>
    <col min="3" max="3" width="10.7109375" customWidth="1"/>
    <col min="4" max="6" width="4.5703125" customWidth="1"/>
    <col min="14" max="14" width="12.42578125" bestFit="1" customWidth="1"/>
    <col min="15" max="15" width="13.140625" customWidth="1"/>
    <col min="47" max="47" width="11.5703125" style="28" customWidth="1"/>
  </cols>
  <sheetData>
    <row r="1" spans="1:47" ht="84" x14ac:dyDescent="0.25">
      <c r="A1" s="18" t="s">
        <v>36</v>
      </c>
      <c r="B1" s="18" t="s">
        <v>37</v>
      </c>
      <c r="C1" s="18" t="s">
        <v>38</v>
      </c>
      <c r="D1" s="18" t="s">
        <v>39</v>
      </c>
      <c r="E1" s="18" t="s">
        <v>40</v>
      </c>
      <c r="F1" s="18" t="s">
        <v>41</v>
      </c>
      <c r="G1" s="18" t="s">
        <v>42</v>
      </c>
      <c r="H1" s="18" t="s">
        <v>43</v>
      </c>
      <c r="I1" s="18" t="s">
        <v>44</v>
      </c>
      <c r="J1" s="18" t="s">
        <v>45</v>
      </c>
      <c r="K1" s="18" t="s">
        <v>46</v>
      </c>
      <c r="L1" s="18" t="s">
        <v>47</v>
      </c>
      <c r="M1" s="18" t="s">
        <v>48</v>
      </c>
      <c r="N1" s="18" t="s">
        <v>7</v>
      </c>
      <c r="O1" s="18" t="s">
        <v>49</v>
      </c>
      <c r="P1" s="18" t="s">
        <v>50</v>
      </c>
      <c r="Q1" s="18" t="s">
        <v>51</v>
      </c>
      <c r="R1" s="18" t="s">
        <v>52</v>
      </c>
      <c r="S1" s="18" t="s">
        <v>53</v>
      </c>
      <c r="T1" s="18" t="s">
        <v>54</v>
      </c>
      <c r="U1" s="18" t="s">
        <v>55</v>
      </c>
      <c r="V1" s="18" t="s">
        <v>56</v>
      </c>
      <c r="W1" s="18" t="s">
        <v>57</v>
      </c>
      <c r="X1" s="18" t="s">
        <v>58</v>
      </c>
      <c r="Y1" s="18" t="s">
        <v>59</v>
      </c>
      <c r="Z1" s="18" t="s">
        <v>60</v>
      </c>
      <c r="AA1" s="18" t="s">
        <v>61</v>
      </c>
      <c r="AB1" s="18" t="s">
        <v>62</v>
      </c>
      <c r="AC1" s="18" t="s">
        <v>63</v>
      </c>
      <c r="AD1" s="18" t="s">
        <v>64</v>
      </c>
      <c r="AE1" s="18" t="s">
        <v>65</v>
      </c>
      <c r="AF1" s="18" t="s">
        <v>66</v>
      </c>
      <c r="AG1" s="18" t="s">
        <v>67</v>
      </c>
      <c r="AH1" s="18" t="s">
        <v>68</v>
      </c>
      <c r="AI1" s="18" t="s">
        <v>69</v>
      </c>
      <c r="AJ1" s="18" t="s">
        <v>70</v>
      </c>
      <c r="AK1" s="18" t="s">
        <v>71</v>
      </c>
      <c r="AL1" s="18" t="s">
        <v>72</v>
      </c>
      <c r="AM1" s="18" t="s">
        <v>73</v>
      </c>
      <c r="AN1" s="18" t="s">
        <v>74</v>
      </c>
      <c r="AO1" s="18" t="s">
        <v>75</v>
      </c>
      <c r="AP1" s="18" t="s">
        <v>76</v>
      </c>
      <c r="AQ1" s="18" t="s">
        <v>77</v>
      </c>
      <c r="AR1" s="18" t="s">
        <v>78</v>
      </c>
      <c r="AS1" s="18" t="s">
        <v>79</v>
      </c>
      <c r="AT1" s="18" t="s">
        <v>80</v>
      </c>
      <c r="AU1" s="21" t="s">
        <v>113</v>
      </c>
    </row>
    <row r="2" spans="1:47" ht="24" x14ac:dyDescent="0.25">
      <c r="A2" s="19" t="s">
        <v>81</v>
      </c>
      <c r="B2" s="19" t="s">
        <v>82</v>
      </c>
      <c r="C2" s="19" t="s">
        <v>83</v>
      </c>
      <c r="D2" s="19"/>
      <c r="E2" s="19"/>
      <c r="F2" s="19"/>
      <c r="G2" s="20">
        <v>36151</v>
      </c>
      <c r="H2" s="19" t="s">
        <v>84</v>
      </c>
      <c r="I2" s="19" t="s">
        <v>85</v>
      </c>
      <c r="J2" s="19" t="s">
        <v>86</v>
      </c>
      <c r="K2" s="19" t="s">
        <v>87</v>
      </c>
      <c r="L2" s="19" t="s">
        <v>88</v>
      </c>
      <c r="M2" s="19" t="s">
        <v>120</v>
      </c>
      <c r="N2" s="19" t="s">
        <v>89</v>
      </c>
      <c r="O2" s="19" t="s">
        <v>11</v>
      </c>
      <c r="P2" s="27">
        <v>7440</v>
      </c>
      <c r="Q2" s="19" t="s">
        <v>90</v>
      </c>
      <c r="R2" s="19" t="s">
        <v>90</v>
      </c>
      <c r="S2" s="19" t="s">
        <v>90</v>
      </c>
      <c r="T2" s="19" t="s">
        <v>90</v>
      </c>
      <c r="U2" s="19" t="s">
        <v>90</v>
      </c>
      <c r="V2" s="19" t="s">
        <v>90</v>
      </c>
      <c r="W2" s="19" t="s">
        <v>90</v>
      </c>
      <c r="X2" s="19" t="s">
        <v>90</v>
      </c>
      <c r="Y2" s="19" t="s">
        <v>90</v>
      </c>
      <c r="Z2" s="19" t="s">
        <v>90</v>
      </c>
      <c r="AA2" s="19" t="s">
        <v>90</v>
      </c>
      <c r="AB2" s="19" t="s">
        <v>90</v>
      </c>
      <c r="AC2" s="19" t="s">
        <v>90</v>
      </c>
      <c r="AD2" s="19" t="s">
        <v>90</v>
      </c>
      <c r="AE2" s="19" t="s">
        <v>90</v>
      </c>
      <c r="AF2" s="19" t="s">
        <v>90</v>
      </c>
      <c r="AG2" s="19" t="s">
        <v>90</v>
      </c>
      <c r="AH2" s="19" t="s">
        <v>90</v>
      </c>
      <c r="AI2" s="19" t="s">
        <v>90</v>
      </c>
      <c r="AJ2" s="19" t="s">
        <v>90</v>
      </c>
      <c r="AK2" s="19" t="s">
        <v>90</v>
      </c>
      <c r="AL2" s="19" t="s">
        <v>90</v>
      </c>
      <c r="AM2" s="19" t="s">
        <v>90</v>
      </c>
      <c r="AN2" s="19" t="s">
        <v>90</v>
      </c>
      <c r="AO2" s="19" t="s">
        <v>90</v>
      </c>
      <c r="AP2" s="19" t="s">
        <v>90</v>
      </c>
      <c r="AQ2" s="19" t="s">
        <v>90</v>
      </c>
      <c r="AR2" s="19" t="s">
        <v>90</v>
      </c>
      <c r="AS2" s="19" t="s">
        <v>90</v>
      </c>
      <c r="AT2" s="19" t="s">
        <v>90</v>
      </c>
      <c r="AU2" s="22">
        <v>2018</v>
      </c>
    </row>
    <row r="3" spans="1:47" ht="24" x14ac:dyDescent="0.25">
      <c r="A3" s="19" t="s">
        <v>81</v>
      </c>
      <c r="B3" s="19" t="s">
        <v>82</v>
      </c>
      <c r="C3" s="19" t="s">
        <v>83</v>
      </c>
      <c r="D3" s="19"/>
      <c r="E3" s="19"/>
      <c r="F3" s="19"/>
      <c r="G3" s="20">
        <v>36374</v>
      </c>
      <c r="H3" s="19" t="s">
        <v>77</v>
      </c>
      <c r="I3" s="19" t="s">
        <v>85</v>
      </c>
      <c r="J3" s="19" t="s">
        <v>91</v>
      </c>
      <c r="K3" s="19" t="s">
        <v>87</v>
      </c>
      <c r="L3" s="19" t="s">
        <v>92</v>
      </c>
      <c r="M3" s="19" t="s">
        <v>121</v>
      </c>
      <c r="N3" s="19" t="s">
        <v>93</v>
      </c>
      <c r="O3" s="19" t="s">
        <v>94</v>
      </c>
      <c r="P3" s="51">
        <f>3391*0.95</f>
        <v>3221.45</v>
      </c>
      <c r="Q3" s="19" t="s">
        <v>90</v>
      </c>
      <c r="R3" s="19" t="s">
        <v>90</v>
      </c>
      <c r="S3" s="19" t="s">
        <v>90</v>
      </c>
      <c r="T3" s="19" t="s">
        <v>90</v>
      </c>
      <c r="U3" s="19" t="s">
        <v>90</v>
      </c>
      <c r="V3" s="19" t="s">
        <v>90</v>
      </c>
      <c r="W3" s="19" t="s">
        <v>90</v>
      </c>
      <c r="X3" s="19" t="s">
        <v>90</v>
      </c>
      <c r="Y3" s="19" t="s">
        <v>90</v>
      </c>
      <c r="Z3" s="19" t="s">
        <v>90</v>
      </c>
      <c r="AA3" s="19" t="s">
        <v>90</v>
      </c>
      <c r="AB3" s="19" t="s">
        <v>90</v>
      </c>
      <c r="AC3" s="19" t="s">
        <v>90</v>
      </c>
      <c r="AD3" s="19" t="s">
        <v>90</v>
      </c>
      <c r="AE3" s="19" t="s">
        <v>90</v>
      </c>
      <c r="AF3" s="19" t="s">
        <v>90</v>
      </c>
      <c r="AG3" s="19" t="s">
        <v>90</v>
      </c>
      <c r="AH3" s="19" t="s">
        <v>90</v>
      </c>
      <c r="AI3" s="19" t="s">
        <v>90</v>
      </c>
      <c r="AJ3" s="19" t="s">
        <v>90</v>
      </c>
      <c r="AK3" s="19" t="s">
        <v>90</v>
      </c>
      <c r="AL3" s="19" t="s">
        <v>90</v>
      </c>
      <c r="AM3" s="19" t="s">
        <v>90</v>
      </c>
      <c r="AN3" s="19" t="s">
        <v>90</v>
      </c>
      <c r="AO3" s="19" t="s">
        <v>90</v>
      </c>
      <c r="AP3" s="19" t="s">
        <v>90</v>
      </c>
      <c r="AQ3" s="49" t="s">
        <v>144</v>
      </c>
      <c r="AR3" s="19" t="s">
        <v>90</v>
      </c>
      <c r="AS3" s="19" t="s">
        <v>90</v>
      </c>
      <c r="AT3" s="19" t="s">
        <v>90</v>
      </c>
      <c r="AU3" s="22">
        <v>2018</v>
      </c>
    </row>
    <row r="4" spans="1:47" ht="24" x14ac:dyDescent="0.25">
      <c r="A4" s="19" t="s">
        <v>81</v>
      </c>
      <c r="B4" s="19" t="s">
        <v>82</v>
      </c>
      <c r="C4" s="19" t="s">
        <v>83</v>
      </c>
      <c r="D4" s="19"/>
      <c r="E4" s="19"/>
      <c r="F4" s="19"/>
      <c r="G4" s="20">
        <v>36374</v>
      </c>
      <c r="H4" s="19" t="s">
        <v>77</v>
      </c>
      <c r="I4" s="19" t="s">
        <v>85</v>
      </c>
      <c r="J4" s="19" t="s">
        <v>95</v>
      </c>
      <c r="K4" s="19" t="s">
        <v>87</v>
      </c>
      <c r="L4" s="19" t="s">
        <v>96</v>
      </c>
      <c r="M4" s="19" t="s">
        <v>120</v>
      </c>
      <c r="N4" s="19" t="s">
        <v>97</v>
      </c>
      <c r="O4" s="19" t="s">
        <v>94</v>
      </c>
      <c r="P4" s="51">
        <f>4004*0.99</f>
        <v>3963.96</v>
      </c>
      <c r="Q4" s="19" t="s">
        <v>90</v>
      </c>
      <c r="R4" s="19" t="s">
        <v>90</v>
      </c>
      <c r="S4" s="19" t="s">
        <v>90</v>
      </c>
      <c r="T4" s="19" t="s">
        <v>90</v>
      </c>
      <c r="U4" s="19" t="s">
        <v>90</v>
      </c>
      <c r="V4" s="19" t="s">
        <v>90</v>
      </c>
      <c r="W4" s="19" t="s">
        <v>90</v>
      </c>
      <c r="X4" s="19" t="s">
        <v>90</v>
      </c>
      <c r="Y4" s="19" t="s">
        <v>90</v>
      </c>
      <c r="Z4" s="19" t="s">
        <v>90</v>
      </c>
      <c r="AA4" s="19" t="s">
        <v>90</v>
      </c>
      <c r="AB4" s="19" t="s">
        <v>90</v>
      </c>
      <c r="AC4" s="19" t="s">
        <v>90</v>
      </c>
      <c r="AD4" s="19" t="s">
        <v>90</v>
      </c>
      <c r="AE4" s="19" t="s">
        <v>90</v>
      </c>
      <c r="AF4" s="19" t="s">
        <v>90</v>
      </c>
      <c r="AG4" s="19" t="s">
        <v>90</v>
      </c>
      <c r="AH4" s="19" t="s">
        <v>90</v>
      </c>
      <c r="AI4" s="19" t="s">
        <v>90</v>
      </c>
      <c r="AJ4" s="19" t="s">
        <v>90</v>
      </c>
      <c r="AK4" s="19" t="s">
        <v>90</v>
      </c>
      <c r="AL4" s="19" t="s">
        <v>90</v>
      </c>
      <c r="AM4" s="19" t="s">
        <v>90</v>
      </c>
      <c r="AN4" s="19" t="s">
        <v>90</v>
      </c>
      <c r="AO4" s="19" t="s">
        <v>90</v>
      </c>
      <c r="AP4" s="19" t="s">
        <v>90</v>
      </c>
      <c r="AQ4" s="49" t="s">
        <v>144</v>
      </c>
      <c r="AR4" s="19" t="s">
        <v>90</v>
      </c>
      <c r="AS4" s="19" t="s">
        <v>90</v>
      </c>
      <c r="AT4" s="19" t="s">
        <v>90</v>
      </c>
      <c r="AU4" s="22" t="s">
        <v>114</v>
      </c>
    </row>
    <row r="5" spans="1:47" ht="24" x14ac:dyDescent="0.25">
      <c r="A5" s="19" t="s">
        <v>81</v>
      </c>
      <c r="B5" s="19" t="s">
        <v>82</v>
      </c>
      <c r="C5" s="19" t="s">
        <v>83</v>
      </c>
      <c r="D5" s="19"/>
      <c r="E5" s="19"/>
      <c r="F5" s="19"/>
      <c r="G5" s="20">
        <v>36375</v>
      </c>
      <c r="H5" s="19" t="s">
        <v>78</v>
      </c>
      <c r="I5" s="19" t="s">
        <v>85</v>
      </c>
      <c r="J5" s="19" t="s">
        <v>98</v>
      </c>
      <c r="K5" s="19" t="s">
        <v>87</v>
      </c>
      <c r="L5" s="19" t="s">
        <v>99</v>
      </c>
      <c r="M5" s="19" t="s">
        <v>121</v>
      </c>
      <c r="N5" s="19" t="s">
        <v>100</v>
      </c>
      <c r="O5" s="19" t="s">
        <v>101</v>
      </c>
      <c r="P5" s="27">
        <v>1</v>
      </c>
      <c r="Q5" s="19" t="s">
        <v>90</v>
      </c>
      <c r="R5" s="19" t="s">
        <v>90</v>
      </c>
      <c r="S5" s="19" t="s">
        <v>90</v>
      </c>
      <c r="T5" s="19" t="s">
        <v>90</v>
      </c>
      <c r="U5" s="19" t="s">
        <v>90</v>
      </c>
      <c r="V5" s="19" t="s">
        <v>90</v>
      </c>
      <c r="W5" s="19" t="s">
        <v>90</v>
      </c>
      <c r="X5" s="19" t="s">
        <v>90</v>
      </c>
      <c r="Y5" s="19" t="s">
        <v>90</v>
      </c>
      <c r="Z5" s="19" t="s">
        <v>90</v>
      </c>
      <c r="AA5" s="19" t="s">
        <v>90</v>
      </c>
      <c r="AB5" s="19" t="s">
        <v>90</v>
      </c>
      <c r="AC5" s="19" t="s">
        <v>90</v>
      </c>
      <c r="AD5" s="19" t="s">
        <v>90</v>
      </c>
      <c r="AE5" s="19" t="s">
        <v>90</v>
      </c>
      <c r="AF5" s="19" t="s">
        <v>90</v>
      </c>
      <c r="AG5" s="19" t="s">
        <v>90</v>
      </c>
      <c r="AH5" s="19" t="s">
        <v>90</v>
      </c>
      <c r="AI5" s="19" t="s">
        <v>90</v>
      </c>
      <c r="AJ5" s="19" t="s">
        <v>90</v>
      </c>
      <c r="AK5" s="19" t="s">
        <v>90</v>
      </c>
      <c r="AL5" s="19" t="s">
        <v>90</v>
      </c>
      <c r="AM5" s="19" t="s">
        <v>90</v>
      </c>
      <c r="AN5" s="19" t="s">
        <v>90</v>
      </c>
      <c r="AO5" s="19" t="s">
        <v>90</v>
      </c>
      <c r="AP5" s="19" t="s">
        <v>90</v>
      </c>
      <c r="AQ5" s="19" t="s">
        <v>102</v>
      </c>
      <c r="AR5" s="19" t="s">
        <v>102</v>
      </c>
      <c r="AS5" s="19" t="s">
        <v>90</v>
      </c>
      <c r="AT5" s="19" t="s">
        <v>90</v>
      </c>
      <c r="AU5" s="22" t="s">
        <v>114</v>
      </c>
    </row>
    <row r="6" spans="1:47" ht="24" x14ac:dyDescent="0.25">
      <c r="A6" s="19" t="s">
        <v>81</v>
      </c>
      <c r="B6" s="19" t="s">
        <v>82</v>
      </c>
      <c r="C6" s="19" t="s">
        <v>83</v>
      </c>
      <c r="D6" s="19"/>
      <c r="E6" s="19"/>
      <c r="F6" s="19"/>
      <c r="G6" s="20">
        <v>36375</v>
      </c>
      <c r="H6" s="19" t="s">
        <v>78</v>
      </c>
      <c r="I6" s="19" t="s">
        <v>85</v>
      </c>
      <c r="J6" s="19" t="s">
        <v>98</v>
      </c>
      <c r="K6" s="19" t="s">
        <v>87</v>
      </c>
      <c r="L6" s="19" t="s">
        <v>103</v>
      </c>
      <c r="M6" s="19" t="s">
        <v>120</v>
      </c>
      <c r="N6" s="19" t="s">
        <v>104</v>
      </c>
      <c r="O6" s="19" t="s">
        <v>101</v>
      </c>
      <c r="P6" s="27">
        <v>73</v>
      </c>
      <c r="Q6" s="19" t="s">
        <v>90</v>
      </c>
      <c r="R6" s="19" t="s">
        <v>90</v>
      </c>
      <c r="S6" s="19" t="s">
        <v>90</v>
      </c>
      <c r="T6" s="19" t="s">
        <v>90</v>
      </c>
      <c r="U6" s="19" t="s">
        <v>90</v>
      </c>
      <c r="V6" s="19" t="s">
        <v>102</v>
      </c>
      <c r="W6" s="19" t="s">
        <v>90</v>
      </c>
      <c r="X6" s="19" t="s">
        <v>90</v>
      </c>
      <c r="Y6" s="19" t="s">
        <v>90</v>
      </c>
      <c r="Z6" s="19" t="s">
        <v>90</v>
      </c>
      <c r="AA6" s="19" t="s">
        <v>90</v>
      </c>
      <c r="AB6" s="19" t="s">
        <v>90</v>
      </c>
      <c r="AC6" s="19" t="s">
        <v>90</v>
      </c>
      <c r="AD6" s="19" t="s">
        <v>90</v>
      </c>
      <c r="AE6" s="19" t="s">
        <v>90</v>
      </c>
      <c r="AF6" s="19" t="s">
        <v>90</v>
      </c>
      <c r="AG6" s="19" t="s">
        <v>90</v>
      </c>
      <c r="AH6" s="19" t="s">
        <v>90</v>
      </c>
      <c r="AI6" s="19" t="s">
        <v>90</v>
      </c>
      <c r="AJ6" s="19" t="s">
        <v>90</v>
      </c>
      <c r="AK6" s="19" t="s">
        <v>90</v>
      </c>
      <c r="AL6" s="19" t="s">
        <v>90</v>
      </c>
      <c r="AM6" s="19" t="s">
        <v>90</v>
      </c>
      <c r="AN6" s="19" t="s">
        <v>90</v>
      </c>
      <c r="AO6" s="19" t="s">
        <v>90</v>
      </c>
      <c r="AP6" s="19" t="s">
        <v>90</v>
      </c>
      <c r="AQ6" s="19" t="s">
        <v>102</v>
      </c>
      <c r="AR6" s="19" t="s">
        <v>102</v>
      </c>
      <c r="AS6" s="19" t="s">
        <v>90</v>
      </c>
      <c r="AT6" s="19" t="s">
        <v>90</v>
      </c>
      <c r="AU6" s="22">
        <v>2018</v>
      </c>
    </row>
    <row r="7" spans="1:47" ht="24" x14ac:dyDescent="0.25">
      <c r="A7" s="19" t="s">
        <v>81</v>
      </c>
      <c r="B7" s="19" t="s">
        <v>82</v>
      </c>
      <c r="C7" s="19" t="s">
        <v>83</v>
      </c>
      <c r="D7" s="19"/>
      <c r="E7" s="19"/>
      <c r="F7" s="19"/>
      <c r="G7" s="20">
        <v>36375</v>
      </c>
      <c r="H7" s="19" t="s">
        <v>78</v>
      </c>
      <c r="I7" s="19" t="s">
        <v>85</v>
      </c>
      <c r="J7" s="19" t="s">
        <v>98</v>
      </c>
      <c r="K7" s="19" t="s">
        <v>87</v>
      </c>
      <c r="L7" s="19" t="s">
        <v>105</v>
      </c>
      <c r="M7" s="19" t="s">
        <v>121</v>
      </c>
      <c r="N7" s="19" t="s">
        <v>106</v>
      </c>
      <c r="O7" s="19" t="s">
        <v>101</v>
      </c>
      <c r="P7" s="27">
        <v>85</v>
      </c>
      <c r="Q7" s="19" t="s">
        <v>90</v>
      </c>
      <c r="R7" s="19" t="s">
        <v>90</v>
      </c>
      <c r="S7" s="19" t="s">
        <v>90</v>
      </c>
      <c r="T7" s="19" t="s">
        <v>90</v>
      </c>
      <c r="U7" s="19" t="s">
        <v>90</v>
      </c>
      <c r="V7" s="19" t="s">
        <v>102</v>
      </c>
      <c r="W7" s="19" t="s">
        <v>90</v>
      </c>
      <c r="X7" s="19" t="s">
        <v>90</v>
      </c>
      <c r="Y7" s="19" t="s">
        <v>90</v>
      </c>
      <c r="Z7" s="19" t="s">
        <v>90</v>
      </c>
      <c r="AA7" s="19" t="s">
        <v>90</v>
      </c>
      <c r="AB7" s="19" t="s">
        <v>90</v>
      </c>
      <c r="AC7" s="19" t="s">
        <v>90</v>
      </c>
      <c r="AD7" s="19" t="s">
        <v>90</v>
      </c>
      <c r="AE7" s="19" t="s">
        <v>90</v>
      </c>
      <c r="AF7" s="19" t="s">
        <v>90</v>
      </c>
      <c r="AG7" s="19" t="s">
        <v>90</v>
      </c>
      <c r="AH7" s="19" t="s">
        <v>90</v>
      </c>
      <c r="AI7" s="19" t="s">
        <v>90</v>
      </c>
      <c r="AJ7" s="19" t="s">
        <v>90</v>
      </c>
      <c r="AK7" s="19" t="s">
        <v>90</v>
      </c>
      <c r="AL7" s="19" t="s">
        <v>90</v>
      </c>
      <c r="AM7" s="19" t="s">
        <v>90</v>
      </c>
      <c r="AN7" s="19" t="s">
        <v>90</v>
      </c>
      <c r="AO7" s="19" t="s">
        <v>90</v>
      </c>
      <c r="AP7" s="19" t="s">
        <v>90</v>
      </c>
      <c r="AQ7" s="19" t="s">
        <v>102</v>
      </c>
      <c r="AR7" s="19" t="s">
        <v>102</v>
      </c>
      <c r="AS7" s="19" t="s">
        <v>90</v>
      </c>
      <c r="AT7" s="19" t="s">
        <v>90</v>
      </c>
      <c r="AU7" s="22">
        <v>2018</v>
      </c>
    </row>
    <row r="8" spans="1:47" ht="24" x14ac:dyDescent="0.25">
      <c r="A8" s="19" t="s">
        <v>81</v>
      </c>
      <c r="B8" s="19" t="s">
        <v>107</v>
      </c>
      <c r="C8" s="19" t="s">
        <v>83</v>
      </c>
      <c r="D8" s="19"/>
      <c r="E8" s="19"/>
      <c r="F8" s="19"/>
      <c r="G8" s="20">
        <v>36375</v>
      </c>
      <c r="H8" s="19" t="s">
        <v>78</v>
      </c>
      <c r="I8" s="19" t="s">
        <v>85</v>
      </c>
      <c r="J8" s="19" t="s">
        <v>98</v>
      </c>
      <c r="K8" s="19" t="s">
        <v>87</v>
      </c>
      <c r="L8" s="19" t="s">
        <v>108</v>
      </c>
      <c r="M8" s="19" t="s">
        <v>120</v>
      </c>
      <c r="N8" s="19" t="s">
        <v>109</v>
      </c>
      <c r="O8" s="19" t="s">
        <v>101</v>
      </c>
      <c r="P8" s="27">
        <v>24</v>
      </c>
      <c r="Q8" s="19" t="s">
        <v>90</v>
      </c>
      <c r="R8" s="19" t="s">
        <v>90</v>
      </c>
      <c r="S8" s="19" t="s">
        <v>90</v>
      </c>
      <c r="T8" s="19" t="s">
        <v>90</v>
      </c>
      <c r="U8" s="19" t="s">
        <v>90</v>
      </c>
      <c r="V8" s="19" t="s">
        <v>102</v>
      </c>
      <c r="W8" s="19" t="s">
        <v>90</v>
      </c>
      <c r="X8" s="19" t="s">
        <v>90</v>
      </c>
      <c r="Y8" s="19" t="s">
        <v>90</v>
      </c>
      <c r="Z8" s="19" t="s">
        <v>90</v>
      </c>
      <c r="AA8" s="19" t="s">
        <v>90</v>
      </c>
      <c r="AB8" s="19" t="s">
        <v>90</v>
      </c>
      <c r="AC8" s="19" t="s">
        <v>90</v>
      </c>
      <c r="AD8" s="19" t="s">
        <v>90</v>
      </c>
      <c r="AE8" s="19" t="s">
        <v>90</v>
      </c>
      <c r="AF8" s="19" t="s">
        <v>90</v>
      </c>
      <c r="AG8" s="19" t="s">
        <v>90</v>
      </c>
      <c r="AH8" s="19" t="s">
        <v>90</v>
      </c>
      <c r="AI8" s="19" t="s">
        <v>90</v>
      </c>
      <c r="AJ8" s="19" t="s">
        <v>90</v>
      </c>
      <c r="AK8" s="19" t="s">
        <v>90</v>
      </c>
      <c r="AL8" s="19" t="s">
        <v>90</v>
      </c>
      <c r="AM8" s="19" t="s">
        <v>90</v>
      </c>
      <c r="AN8" s="19" t="s">
        <v>90</v>
      </c>
      <c r="AO8" s="19" t="s">
        <v>90</v>
      </c>
      <c r="AP8" s="19" t="s">
        <v>90</v>
      </c>
      <c r="AQ8" s="19" t="s">
        <v>102</v>
      </c>
      <c r="AR8" s="19" t="s">
        <v>102</v>
      </c>
      <c r="AS8" s="19" t="s">
        <v>90</v>
      </c>
      <c r="AT8" s="19" t="s">
        <v>90</v>
      </c>
      <c r="AU8" s="22">
        <v>2018</v>
      </c>
    </row>
    <row r="9" spans="1:47" s="54" customFormat="1" ht="24" x14ac:dyDescent="0.25">
      <c r="A9" s="49" t="s">
        <v>81</v>
      </c>
      <c r="B9" s="49" t="s">
        <v>82</v>
      </c>
      <c r="C9" s="49" t="s">
        <v>83</v>
      </c>
      <c r="D9" s="49"/>
      <c r="E9" s="49"/>
      <c r="F9" s="49"/>
      <c r="G9" s="52">
        <v>36375</v>
      </c>
      <c r="H9" s="49" t="s">
        <v>78</v>
      </c>
      <c r="I9" s="49" t="s">
        <v>85</v>
      </c>
      <c r="J9" s="49" t="s">
        <v>98</v>
      </c>
      <c r="K9" s="49" t="s">
        <v>87</v>
      </c>
      <c r="L9" s="49" t="s">
        <v>110</v>
      </c>
      <c r="M9" s="49" t="s">
        <v>121</v>
      </c>
      <c r="N9" s="49" t="s">
        <v>111</v>
      </c>
      <c r="O9" s="49" t="s">
        <v>112</v>
      </c>
      <c r="P9" s="50">
        <f>323-120</f>
        <v>203</v>
      </c>
      <c r="Q9" s="49" t="s">
        <v>102</v>
      </c>
      <c r="R9" s="49" t="s">
        <v>90</v>
      </c>
      <c r="S9" s="49" t="s">
        <v>90</v>
      </c>
      <c r="T9" s="49" t="s">
        <v>90</v>
      </c>
      <c r="U9" s="49" t="s">
        <v>102</v>
      </c>
      <c r="V9" s="49" t="s">
        <v>90</v>
      </c>
      <c r="W9" s="49" t="s">
        <v>90</v>
      </c>
      <c r="X9" s="49" t="s">
        <v>90</v>
      </c>
      <c r="Y9" s="49" t="s">
        <v>90</v>
      </c>
      <c r="Z9" s="49" t="s">
        <v>90</v>
      </c>
      <c r="AA9" s="49" t="s">
        <v>90</v>
      </c>
      <c r="AB9" s="49" t="s">
        <v>90</v>
      </c>
      <c r="AC9" s="49" t="s">
        <v>90</v>
      </c>
      <c r="AD9" s="49" t="s">
        <v>90</v>
      </c>
      <c r="AE9" s="49" t="s">
        <v>90</v>
      </c>
      <c r="AF9" s="49" t="s">
        <v>90</v>
      </c>
      <c r="AG9" s="49" t="s">
        <v>90</v>
      </c>
      <c r="AH9" s="49" t="s">
        <v>90</v>
      </c>
      <c r="AI9" s="49" t="s">
        <v>90</v>
      </c>
      <c r="AJ9" s="49" t="s">
        <v>90</v>
      </c>
      <c r="AK9" s="49" t="s">
        <v>90</v>
      </c>
      <c r="AL9" s="49" t="s">
        <v>90</v>
      </c>
      <c r="AM9" s="49" t="s">
        <v>90</v>
      </c>
      <c r="AN9" s="49" t="s">
        <v>90</v>
      </c>
      <c r="AO9" s="49" t="s">
        <v>90</v>
      </c>
      <c r="AP9" s="49" t="s">
        <v>90</v>
      </c>
      <c r="AQ9" s="49" t="s">
        <v>102</v>
      </c>
      <c r="AR9" s="49" t="s">
        <v>102</v>
      </c>
      <c r="AS9" s="49" t="s">
        <v>90</v>
      </c>
      <c r="AT9" s="49" t="s">
        <v>90</v>
      </c>
      <c r="AU9" s="53">
        <v>2018</v>
      </c>
    </row>
    <row r="10" spans="1:47" s="54" customFormat="1" ht="24" x14ac:dyDescent="0.25">
      <c r="A10" s="49" t="s">
        <v>81</v>
      </c>
      <c r="B10" s="49" t="s">
        <v>82</v>
      </c>
      <c r="C10" s="49" t="s">
        <v>83</v>
      </c>
      <c r="D10" s="49"/>
      <c r="E10" s="49"/>
      <c r="F10" s="49"/>
      <c r="G10" s="52">
        <v>36375</v>
      </c>
      <c r="H10" s="49" t="s">
        <v>78</v>
      </c>
      <c r="I10" s="49" t="s">
        <v>85</v>
      </c>
      <c r="J10" s="49" t="s">
        <v>98</v>
      </c>
      <c r="K10" s="49" t="s">
        <v>87</v>
      </c>
      <c r="L10" s="49" t="s">
        <v>110</v>
      </c>
      <c r="M10" s="49" t="s">
        <v>121</v>
      </c>
      <c r="N10" s="49" t="s">
        <v>111</v>
      </c>
      <c r="O10" s="49" t="s">
        <v>112</v>
      </c>
      <c r="P10" s="50">
        <v>120</v>
      </c>
      <c r="Q10" s="49" t="s">
        <v>102</v>
      </c>
      <c r="R10" s="49" t="s">
        <v>90</v>
      </c>
      <c r="S10" s="49" t="s">
        <v>90</v>
      </c>
      <c r="T10" s="49" t="s">
        <v>90</v>
      </c>
      <c r="U10" s="49" t="s">
        <v>102</v>
      </c>
      <c r="V10" s="49" t="s">
        <v>90</v>
      </c>
      <c r="W10" s="49" t="s">
        <v>90</v>
      </c>
      <c r="X10" s="49" t="s">
        <v>90</v>
      </c>
      <c r="Y10" s="49" t="s">
        <v>90</v>
      </c>
      <c r="Z10" s="49" t="s">
        <v>90</v>
      </c>
      <c r="AA10" s="49" t="s">
        <v>90</v>
      </c>
      <c r="AB10" s="49" t="s">
        <v>90</v>
      </c>
      <c r="AC10" s="49" t="s">
        <v>90</v>
      </c>
      <c r="AD10" s="49" t="s">
        <v>90</v>
      </c>
      <c r="AE10" s="49" t="s">
        <v>90</v>
      </c>
      <c r="AF10" s="49" t="s">
        <v>90</v>
      </c>
      <c r="AG10" s="49" t="s">
        <v>90</v>
      </c>
      <c r="AH10" s="49" t="s">
        <v>90</v>
      </c>
      <c r="AI10" s="49" t="s">
        <v>90</v>
      </c>
      <c r="AJ10" s="49" t="s">
        <v>90</v>
      </c>
      <c r="AK10" s="49" t="s">
        <v>90</v>
      </c>
      <c r="AL10" s="49" t="s">
        <v>90</v>
      </c>
      <c r="AM10" s="49" t="s">
        <v>90</v>
      </c>
      <c r="AN10" s="49" t="s">
        <v>90</v>
      </c>
      <c r="AO10" s="49" t="s">
        <v>90</v>
      </c>
      <c r="AP10" s="49" t="s">
        <v>90</v>
      </c>
      <c r="AQ10" s="49" t="s">
        <v>102</v>
      </c>
      <c r="AR10" s="49" t="s">
        <v>102</v>
      </c>
      <c r="AS10" s="49" t="s">
        <v>90</v>
      </c>
      <c r="AT10" s="49" t="s">
        <v>90</v>
      </c>
      <c r="AU10" s="53" t="s">
        <v>114</v>
      </c>
    </row>
  </sheetData>
  <dataConsolidate/>
  <hyperlinks>
    <hyperlink ref="P9" location="javascript:window.parent.location.assign('/mymodule/rpt/CertificateInfo.asp?rhid=772718&amp;ftType=H2O')" display="javascript:window.parent.location.assign('/mymodule/rpt/CertificateInfo.asp?rhid=772718&amp;ftType=H2O')" xr:uid="{00000000-0004-0000-0600-000000000000}"/>
    <hyperlink ref="P8" location="javascript:window.parent.location.assign('/mymodule/rpt/CertificateInfo.asp?rhid=784377&amp;ftType=SO2')" display="javascript:window.parent.location.assign('/mymodule/rpt/CertificateInfo.asp?rhid=784377&amp;ftType=SO2')" xr:uid="{00000000-0004-0000-0600-000001000000}"/>
    <hyperlink ref="P7" location="javascript:window.parent.location.assign('/mymodule/rpt/CertificateInfo.asp?rhid=778996&amp;ftType=SO2')" display="javascript:window.parent.location.assign('/mymodule/rpt/CertificateInfo.asp?rhid=778996&amp;ftType=SO2')" xr:uid="{00000000-0004-0000-0600-000002000000}"/>
    <hyperlink ref="P6" location="javascript:window.parent.location.assign('/mymodule/rpt/CertificateInfo.asp?rhid=778994&amp;ftType=SO2')" display="javascript:window.parent.location.assign('/mymodule/rpt/CertificateInfo.asp?rhid=778994&amp;ftType=SO2')" xr:uid="{00000000-0004-0000-0600-000003000000}"/>
    <hyperlink ref="P5" location="javascript:window.parent.location.assign('/mymodule/rpt/CertificateInfo.asp?rhid=718364&amp;ftType=SO2')" display="javascript:window.parent.location.assign('/mymodule/rpt/CertificateInfo.asp?rhid=718364&amp;ftType=SO2')" xr:uid="{00000000-0004-0000-0600-000004000000}"/>
    <hyperlink ref="P4" location="javascript:window.parent.location.assign('/mymodule/rpt/CertificateInfo.asp?rhid=718513&amp;ftType=SMX')" display="javascript:window.parent.location.assign('/mymodule/rpt/CertificateInfo.asp?rhid=718513&amp;ftType=SMX')" xr:uid="{00000000-0004-0000-0600-000005000000}"/>
    <hyperlink ref="P3" location="javascript:window.parent.location.assign('/mymodule/rpt/CertificateInfo.asp?rhid=795645&amp;ftType=SMX')" display="javascript:window.parent.location.assign('/mymodule/rpt/CertificateInfo.asp?rhid=795645&amp;ftType=SMX')" xr:uid="{00000000-0004-0000-0600-000006000000}"/>
    <hyperlink ref="P2" location="javascript:window.parent.location.assign('/mymodule/rpt/CertificateInfo.asp?rhid=795183&amp;ftType=NU1')" display="javascript:window.parent.location.assign('/mymodule/rpt/CertificateInfo.asp?rhid=795183&amp;ftType=NU1')" xr:uid="{00000000-0004-0000-0600-000007000000}"/>
    <hyperlink ref="P10" location="javascript:window.parent.location.assign('/mymodule/rpt/CertificateInfo.asp?rhid=772718&amp;ftType=H2O')" display="javascript:window.parent.location.assign('/mymodule/rpt/CertificateInfo.asp?rhid=772718&amp;ftType=H2O')" xr:uid="{00000000-0004-0000-0600-000008000000}"/>
  </hyperlinks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4">
    <tabColor theme="4" tint="-0.249977111117893"/>
  </sheetPr>
  <dimension ref="A1:Q26"/>
  <sheetViews>
    <sheetView zoomScaleNormal="100" workbookViewId="0">
      <selection activeCell="A10" sqref="A10:XFD10"/>
    </sheetView>
  </sheetViews>
  <sheetFormatPr defaultColWidth="9.140625" defaultRowHeight="12" x14ac:dyDescent="0.2"/>
  <cols>
    <col min="1" max="1" width="13.85546875" style="34" customWidth="1"/>
    <col min="2" max="2" width="11" style="34" customWidth="1"/>
    <col min="3" max="3" width="13.140625" style="34" customWidth="1"/>
    <col min="4" max="4" width="13.42578125" style="34" customWidth="1"/>
    <col min="5" max="5" width="14.7109375" style="34" customWidth="1"/>
    <col min="6" max="9" width="9.140625" style="34"/>
    <col min="10" max="10" width="3" style="43" customWidth="1"/>
    <col min="11" max="11" width="9.140625" style="33"/>
    <col min="12" max="12" width="9.5703125" style="34" bestFit="1" customWidth="1"/>
    <col min="13" max="15" width="9.140625" style="34"/>
    <col min="16" max="16" width="6.28515625" style="34" customWidth="1"/>
    <col min="17" max="17" width="9.140625" style="34" hidden="1" customWidth="1"/>
    <col min="18" max="16384" width="9.140625" style="34"/>
  </cols>
  <sheetData>
    <row r="1" spans="1:17" s="33" customFormat="1" ht="48" x14ac:dyDescent="0.2">
      <c r="A1" s="29" t="s">
        <v>46</v>
      </c>
      <c r="B1" s="29" t="s">
        <v>47</v>
      </c>
      <c r="C1" s="29" t="s">
        <v>48</v>
      </c>
      <c r="D1" s="29" t="s">
        <v>7</v>
      </c>
      <c r="E1" s="29" t="s">
        <v>49</v>
      </c>
      <c r="F1" s="29" t="s">
        <v>50</v>
      </c>
      <c r="G1" s="29" t="s">
        <v>77</v>
      </c>
      <c r="H1" s="29" t="s">
        <v>78</v>
      </c>
      <c r="I1" s="30" t="s">
        <v>113</v>
      </c>
      <c r="J1" s="42"/>
      <c r="K1" s="32" t="s">
        <v>119</v>
      </c>
      <c r="L1" s="32" t="s">
        <v>118</v>
      </c>
      <c r="Q1" s="48" t="s">
        <v>113</v>
      </c>
    </row>
    <row r="2" spans="1:17" ht="24" x14ac:dyDescent="0.2">
      <c r="A2" s="19" t="s">
        <v>87</v>
      </c>
      <c r="B2" s="19" t="s">
        <v>88</v>
      </c>
      <c r="C2" s="19" t="s">
        <v>120</v>
      </c>
      <c r="D2" s="19" t="s">
        <v>89</v>
      </c>
      <c r="E2" s="19" t="s">
        <v>11</v>
      </c>
      <c r="F2" s="27">
        <v>7440</v>
      </c>
      <c r="G2" s="19" t="s">
        <v>90</v>
      </c>
      <c r="H2" s="19" t="s">
        <v>90</v>
      </c>
      <c r="I2" s="22">
        <v>2018</v>
      </c>
      <c r="K2" s="34" t="str">
        <f>LEFT(A2,4)</f>
        <v>2017</v>
      </c>
      <c r="L2" s="35">
        <f>F2</f>
        <v>7440</v>
      </c>
      <c r="Q2" s="34">
        <f>2018</f>
        <v>2018</v>
      </c>
    </row>
    <row r="3" spans="1:17" ht="24" x14ac:dyDescent="0.2">
      <c r="A3" s="19" t="s">
        <v>87</v>
      </c>
      <c r="B3" s="19" t="s">
        <v>92</v>
      </c>
      <c r="C3" s="19" t="s">
        <v>121</v>
      </c>
      <c r="D3" s="19" t="s">
        <v>93</v>
      </c>
      <c r="E3" s="19" t="s">
        <v>94</v>
      </c>
      <c r="F3" s="51">
        <v>2577.16</v>
      </c>
      <c r="G3" s="49" t="s">
        <v>144</v>
      </c>
      <c r="H3" s="19" t="s">
        <v>90</v>
      </c>
      <c r="I3" s="22">
        <v>2018</v>
      </c>
      <c r="K3" s="34" t="str">
        <f t="shared" ref="K3:K7" si="0">LEFT(A3,4)</f>
        <v>2017</v>
      </c>
      <c r="L3" s="35">
        <f>F3</f>
        <v>2577.16</v>
      </c>
    </row>
    <row r="4" spans="1:17" ht="24" x14ac:dyDescent="0.2">
      <c r="A4" s="19" t="s">
        <v>87</v>
      </c>
      <c r="B4" s="19" t="s">
        <v>103</v>
      </c>
      <c r="C4" s="19" t="s">
        <v>120</v>
      </c>
      <c r="D4" s="19" t="s">
        <v>104</v>
      </c>
      <c r="E4" s="19" t="s">
        <v>101</v>
      </c>
      <c r="F4" s="27">
        <v>73</v>
      </c>
      <c r="G4" s="19" t="s">
        <v>102</v>
      </c>
      <c r="H4" s="19" t="s">
        <v>102</v>
      </c>
      <c r="I4" s="22">
        <v>2018</v>
      </c>
      <c r="K4" s="34" t="str">
        <f t="shared" si="0"/>
        <v>2017</v>
      </c>
      <c r="L4" s="35">
        <f t="shared" ref="L4:L7" si="1">F4</f>
        <v>73</v>
      </c>
    </row>
    <row r="5" spans="1:17" ht="24" x14ac:dyDescent="0.2">
      <c r="A5" s="19" t="s">
        <v>87</v>
      </c>
      <c r="B5" s="19" t="s">
        <v>105</v>
      </c>
      <c r="C5" s="19" t="s">
        <v>121</v>
      </c>
      <c r="D5" s="19" t="s">
        <v>106</v>
      </c>
      <c r="E5" s="19" t="s">
        <v>101</v>
      </c>
      <c r="F5" s="27">
        <v>85</v>
      </c>
      <c r="G5" s="19" t="s">
        <v>102</v>
      </c>
      <c r="H5" s="19" t="s">
        <v>102</v>
      </c>
      <c r="I5" s="22">
        <v>2018</v>
      </c>
      <c r="K5" s="34" t="str">
        <f t="shared" si="0"/>
        <v>2017</v>
      </c>
      <c r="L5" s="35">
        <f t="shared" si="1"/>
        <v>85</v>
      </c>
    </row>
    <row r="6" spans="1:17" ht="24" x14ac:dyDescent="0.2">
      <c r="A6" s="19" t="s">
        <v>87</v>
      </c>
      <c r="B6" s="19" t="s">
        <v>108</v>
      </c>
      <c r="C6" s="19" t="s">
        <v>120</v>
      </c>
      <c r="D6" s="19" t="s">
        <v>109</v>
      </c>
      <c r="E6" s="19" t="s">
        <v>101</v>
      </c>
      <c r="F6" s="27">
        <v>24</v>
      </c>
      <c r="G6" s="19" t="s">
        <v>102</v>
      </c>
      <c r="H6" s="19" t="s">
        <v>102</v>
      </c>
      <c r="I6" s="22">
        <v>2018</v>
      </c>
      <c r="K6" s="34" t="str">
        <f t="shared" si="0"/>
        <v>2017</v>
      </c>
      <c r="L6" s="35">
        <f t="shared" si="1"/>
        <v>24</v>
      </c>
    </row>
    <row r="7" spans="1:17" customFormat="1" ht="24" x14ac:dyDescent="0.25">
      <c r="A7" s="49" t="s">
        <v>87</v>
      </c>
      <c r="B7" s="49" t="s">
        <v>110</v>
      </c>
      <c r="C7" s="49" t="s">
        <v>121</v>
      </c>
      <c r="D7" s="49" t="s">
        <v>111</v>
      </c>
      <c r="E7" s="49" t="s">
        <v>112</v>
      </c>
      <c r="F7" s="50">
        <v>203</v>
      </c>
      <c r="G7" s="49" t="s">
        <v>102</v>
      </c>
      <c r="H7" s="49" t="s">
        <v>102</v>
      </c>
      <c r="I7" s="53">
        <v>2018</v>
      </c>
      <c r="J7" s="43"/>
      <c r="K7" s="34" t="str">
        <f t="shared" si="0"/>
        <v>2017</v>
      </c>
      <c r="L7" s="35">
        <f t="shared" si="1"/>
        <v>203</v>
      </c>
    </row>
    <row r="8" spans="1:17" customFormat="1" ht="24" x14ac:dyDescent="0.25">
      <c r="A8" s="19" t="s">
        <v>158</v>
      </c>
      <c r="B8" s="19" t="s">
        <v>96</v>
      </c>
      <c r="C8" s="19" t="s">
        <v>120</v>
      </c>
      <c r="D8" s="19" t="s">
        <v>97</v>
      </c>
      <c r="E8" s="19" t="s">
        <v>94</v>
      </c>
      <c r="F8" s="27">
        <v>4004</v>
      </c>
      <c r="G8" s="41" t="s">
        <v>144</v>
      </c>
      <c r="H8" s="19" t="s">
        <v>90</v>
      </c>
      <c r="I8" s="22">
        <v>2018</v>
      </c>
      <c r="J8" s="43"/>
      <c r="K8" s="34" t="str">
        <f>LEFT(A8,4)</f>
        <v>2015</v>
      </c>
      <c r="L8" s="35">
        <f>F8</f>
        <v>4004</v>
      </c>
    </row>
    <row r="9" spans="1:17" customFormat="1" ht="24" x14ac:dyDescent="0.25">
      <c r="A9" s="19" t="s">
        <v>158</v>
      </c>
      <c r="B9" s="19" t="s">
        <v>99</v>
      </c>
      <c r="C9" s="19" t="s">
        <v>121</v>
      </c>
      <c r="D9" s="19" t="s">
        <v>100</v>
      </c>
      <c r="E9" s="19" t="s">
        <v>101</v>
      </c>
      <c r="F9" s="27">
        <v>1</v>
      </c>
      <c r="G9" s="19" t="s">
        <v>102</v>
      </c>
      <c r="H9" s="19" t="s">
        <v>102</v>
      </c>
      <c r="I9" s="22">
        <v>2018</v>
      </c>
      <c r="J9" s="43"/>
      <c r="K9" s="34" t="str">
        <f t="shared" ref="K9" si="2">LEFT(A9,4)</f>
        <v>2015</v>
      </c>
      <c r="L9" s="35">
        <f>F9</f>
        <v>1</v>
      </c>
    </row>
    <row r="10" spans="1:17" x14ac:dyDescent="0.2">
      <c r="A10" s="19"/>
      <c r="B10" s="19"/>
      <c r="C10" s="19"/>
      <c r="D10" s="19"/>
      <c r="E10" s="19"/>
      <c r="F10" s="27"/>
      <c r="G10" s="19"/>
      <c r="H10" s="19"/>
      <c r="I10" s="22"/>
      <c r="K10" s="34"/>
      <c r="L10" s="35"/>
    </row>
    <row r="11" spans="1:17" x14ac:dyDescent="0.2">
      <c r="K11" s="34"/>
    </row>
    <row r="12" spans="1:17" x14ac:dyDescent="0.2">
      <c r="K12" s="34"/>
    </row>
    <row r="13" spans="1:17" x14ac:dyDescent="0.2">
      <c r="K13" s="34"/>
    </row>
    <row r="14" spans="1:17" x14ac:dyDescent="0.2">
      <c r="K14" s="34"/>
    </row>
    <row r="15" spans="1:17" x14ac:dyDescent="0.2">
      <c r="K15" s="34"/>
    </row>
    <row r="16" spans="1:17" x14ac:dyDescent="0.2">
      <c r="K16" s="34"/>
    </row>
    <row r="17" spans="11:11" x14ac:dyDescent="0.2">
      <c r="K17" s="34"/>
    </row>
    <row r="18" spans="11:11" x14ac:dyDescent="0.2">
      <c r="K18" s="34"/>
    </row>
    <row r="19" spans="11:11" x14ac:dyDescent="0.2">
      <c r="K19" s="34"/>
    </row>
    <row r="20" spans="11:11" x14ac:dyDescent="0.2">
      <c r="K20" s="34"/>
    </row>
    <row r="21" spans="11:11" x14ac:dyDescent="0.2">
      <c r="K21" s="34"/>
    </row>
    <row r="22" spans="11:11" x14ac:dyDescent="0.2">
      <c r="K22" s="34"/>
    </row>
    <row r="23" spans="11:11" x14ac:dyDescent="0.2">
      <c r="K23" s="34"/>
    </row>
    <row r="24" spans="11:11" x14ac:dyDescent="0.2">
      <c r="K24" s="34"/>
    </row>
    <row r="25" spans="11:11" x14ac:dyDescent="0.2">
      <c r="K25" s="34"/>
    </row>
    <row r="26" spans="11:11" x14ac:dyDescent="0.2">
      <c r="K26" s="34"/>
    </row>
  </sheetData>
  <pageMargins left="0.7" right="0.7" top="0.75" bottom="0.75" header="0.3" footer="0.3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8">
    <tabColor theme="4" tint="-0.249977111117893"/>
  </sheetPr>
  <dimension ref="A1:Q26"/>
  <sheetViews>
    <sheetView zoomScaleNormal="100" workbookViewId="0">
      <selection activeCell="E39" sqref="E39"/>
    </sheetView>
  </sheetViews>
  <sheetFormatPr defaultColWidth="9.140625" defaultRowHeight="12" x14ac:dyDescent="0.2"/>
  <cols>
    <col min="1" max="1" width="13.85546875" style="34" customWidth="1"/>
    <col min="2" max="2" width="11" style="34" customWidth="1"/>
    <col min="3" max="3" width="13.140625" style="34" customWidth="1"/>
    <col min="4" max="4" width="13.42578125" style="34" customWidth="1"/>
    <col min="5" max="5" width="14.7109375" style="34" customWidth="1"/>
    <col min="6" max="9" width="9.140625" style="34"/>
    <col min="10" max="10" width="3" style="43" customWidth="1"/>
    <col min="11" max="11" width="9.140625" style="33"/>
    <col min="12" max="12" width="9.5703125" style="34" bestFit="1" customWidth="1"/>
    <col min="13" max="15" width="9.140625" style="34"/>
    <col min="16" max="16" width="7.7109375" style="34" customWidth="1"/>
    <col min="17" max="17" width="9.140625" style="34" hidden="1" customWidth="1"/>
    <col min="18" max="16384" width="9.140625" style="34"/>
  </cols>
  <sheetData>
    <row r="1" spans="1:17" s="33" customFormat="1" ht="48" x14ac:dyDescent="0.2">
      <c r="A1" s="29" t="s">
        <v>46</v>
      </c>
      <c r="B1" s="29" t="s">
        <v>47</v>
      </c>
      <c r="C1" s="29" t="s">
        <v>48</v>
      </c>
      <c r="D1" s="29" t="s">
        <v>7</v>
      </c>
      <c r="E1" s="29" t="s">
        <v>49</v>
      </c>
      <c r="F1" s="29" t="s">
        <v>50</v>
      </c>
      <c r="G1" s="29" t="s">
        <v>77</v>
      </c>
      <c r="H1" s="29" t="s">
        <v>78</v>
      </c>
      <c r="I1" s="30" t="s">
        <v>113</v>
      </c>
      <c r="J1" s="42"/>
      <c r="K1" s="32" t="s">
        <v>119</v>
      </c>
      <c r="L1" s="32" t="s">
        <v>122</v>
      </c>
      <c r="Q1" s="48" t="s">
        <v>113</v>
      </c>
    </row>
    <row r="2" spans="1:17" ht="24" x14ac:dyDescent="0.2">
      <c r="A2" s="19" t="s">
        <v>87</v>
      </c>
      <c r="B2" s="19" t="s">
        <v>96</v>
      </c>
      <c r="C2" s="19" t="s">
        <v>120</v>
      </c>
      <c r="D2" s="19" t="s">
        <v>97</v>
      </c>
      <c r="E2" s="19" t="s">
        <v>94</v>
      </c>
      <c r="F2" s="27">
        <v>4004</v>
      </c>
      <c r="G2" s="41" t="s">
        <v>144</v>
      </c>
      <c r="H2" s="19" t="s">
        <v>90</v>
      </c>
      <c r="I2" s="22" t="s">
        <v>114</v>
      </c>
      <c r="K2" s="34" t="str">
        <f>LEFT(A2,4)</f>
        <v>2017</v>
      </c>
      <c r="L2" s="35">
        <f>F2</f>
        <v>4004</v>
      </c>
      <c r="Q2" s="34" t="s">
        <v>114</v>
      </c>
    </row>
    <row r="3" spans="1:17" ht="24" x14ac:dyDescent="0.2">
      <c r="A3" s="19" t="s">
        <v>87</v>
      </c>
      <c r="B3" s="19" t="s">
        <v>99</v>
      </c>
      <c r="C3" s="19" t="s">
        <v>121</v>
      </c>
      <c r="D3" s="19" t="s">
        <v>100</v>
      </c>
      <c r="E3" s="19" t="s">
        <v>101</v>
      </c>
      <c r="F3" s="27">
        <v>1</v>
      </c>
      <c r="G3" s="19" t="s">
        <v>102</v>
      </c>
      <c r="H3" s="19" t="s">
        <v>102</v>
      </c>
      <c r="I3" s="22" t="s">
        <v>114</v>
      </c>
      <c r="K3" s="34" t="str">
        <f t="shared" ref="K3:K4" si="0">LEFT(A3,4)</f>
        <v>2017</v>
      </c>
      <c r="L3" s="35">
        <f>F3</f>
        <v>1</v>
      </c>
    </row>
    <row r="4" spans="1:17" ht="24" x14ac:dyDescent="0.2">
      <c r="A4" s="19" t="s">
        <v>87</v>
      </c>
      <c r="B4" s="19" t="s">
        <v>110</v>
      </c>
      <c r="C4" s="19" t="s">
        <v>121</v>
      </c>
      <c r="D4" s="19" t="s">
        <v>111</v>
      </c>
      <c r="E4" s="19" t="s">
        <v>112</v>
      </c>
      <c r="F4" s="27">
        <v>323</v>
      </c>
      <c r="G4" s="19" t="s">
        <v>102</v>
      </c>
      <c r="H4" s="19" t="s">
        <v>102</v>
      </c>
      <c r="I4" s="22" t="s">
        <v>114</v>
      </c>
      <c r="K4" s="34" t="str">
        <f t="shared" si="0"/>
        <v>2017</v>
      </c>
      <c r="L4" s="35">
        <f t="shared" ref="L4" si="1">F4</f>
        <v>323</v>
      </c>
    </row>
    <row r="5" spans="1:17" x14ac:dyDescent="0.2">
      <c r="A5" s="19"/>
      <c r="B5" s="19"/>
      <c r="C5" s="19"/>
      <c r="D5" s="19"/>
      <c r="E5" s="19"/>
      <c r="F5" s="27"/>
      <c r="G5" s="19"/>
      <c r="H5" s="19"/>
      <c r="I5" s="31"/>
      <c r="K5" s="34" t="str">
        <f t="shared" ref="K5:K25" si="2">LEFT(A5,4)</f>
        <v/>
      </c>
      <c r="L5" s="35">
        <f t="shared" ref="L5:L25" si="3">F5</f>
        <v>0</v>
      </c>
    </row>
    <row r="6" spans="1:17" x14ac:dyDescent="0.2">
      <c r="A6" s="19"/>
      <c r="B6" s="19"/>
      <c r="C6" s="19"/>
      <c r="D6" s="19"/>
      <c r="E6" s="19"/>
      <c r="F6" s="27"/>
      <c r="G6" s="19"/>
      <c r="H6" s="19"/>
      <c r="I6" s="31"/>
      <c r="K6" s="34" t="str">
        <f t="shared" si="2"/>
        <v/>
      </c>
      <c r="L6" s="35">
        <f t="shared" si="3"/>
        <v>0</v>
      </c>
    </row>
    <row r="7" spans="1:17" x14ac:dyDescent="0.2">
      <c r="K7" s="34" t="str">
        <f t="shared" si="2"/>
        <v/>
      </c>
      <c r="L7" s="35">
        <f t="shared" si="3"/>
        <v>0</v>
      </c>
    </row>
    <row r="8" spans="1:17" x14ac:dyDescent="0.2">
      <c r="K8" s="34" t="str">
        <f t="shared" si="2"/>
        <v/>
      </c>
      <c r="L8" s="35">
        <f t="shared" si="3"/>
        <v>0</v>
      </c>
    </row>
    <row r="9" spans="1:17" x14ac:dyDescent="0.2">
      <c r="K9" s="34" t="str">
        <f t="shared" si="2"/>
        <v/>
      </c>
      <c r="L9" s="35">
        <f t="shared" si="3"/>
        <v>0</v>
      </c>
    </row>
    <row r="10" spans="1:17" x14ac:dyDescent="0.2">
      <c r="K10" s="34" t="str">
        <f t="shared" si="2"/>
        <v/>
      </c>
      <c r="L10" s="35">
        <f t="shared" si="3"/>
        <v>0</v>
      </c>
    </row>
    <row r="11" spans="1:17" x14ac:dyDescent="0.2">
      <c r="K11" s="34" t="str">
        <f t="shared" si="2"/>
        <v/>
      </c>
      <c r="L11" s="35">
        <f t="shared" si="3"/>
        <v>0</v>
      </c>
    </row>
    <row r="12" spans="1:17" x14ac:dyDescent="0.2">
      <c r="K12" s="34" t="str">
        <f t="shared" si="2"/>
        <v/>
      </c>
      <c r="L12" s="35">
        <f t="shared" si="3"/>
        <v>0</v>
      </c>
    </row>
    <row r="13" spans="1:17" x14ac:dyDescent="0.2">
      <c r="K13" s="34" t="str">
        <f t="shared" si="2"/>
        <v/>
      </c>
      <c r="L13" s="35">
        <f t="shared" si="3"/>
        <v>0</v>
      </c>
    </row>
    <row r="14" spans="1:17" x14ac:dyDescent="0.2">
      <c r="K14" s="34" t="str">
        <f t="shared" si="2"/>
        <v/>
      </c>
      <c r="L14" s="35">
        <f t="shared" si="3"/>
        <v>0</v>
      </c>
    </row>
    <row r="15" spans="1:17" x14ac:dyDescent="0.2">
      <c r="K15" s="34" t="str">
        <f t="shared" si="2"/>
        <v/>
      </c>
      <c r="L15" s="35">
        <f t="shared" si="3"/>
        <v>0</v>
      </c>
    </row>
    <row r="16" spans="1:17" x14ac:dyDescent="0.2">
      <c r="K16" s="34" t="str">
        <f t="shared" si="2"/>
        <v/>
      </c>
      <c r="L16" s="35">
        <f t="shared" si="3"/>
        <v>0</v>
      </c>
    </row>
    <row r="17" spans="11:12" x14ac:dyDescent="0.2">
      <c r="K17" s="34" t="str">
        <f t="shared" si="2"/>
        <v/>
      </c>
      <c r="L17" s="35">
        <f t="shared" si="3"/>
        <v>0</v>
      </c>
    </row>
    <row r="18" spans="11:12" x14ac:dyDescent="0.2">
      <c r="K18" s="34" t="str">
        <f t="shared" si="2"/>
        <v/>
      </c>
      <c r="L18" s="35">
        <f t="shared" si="3"/>
        <v>0</v>
      </c>
    </row>
    <row r="19" spans="11:12" x14ac:dyDescent="0.2">
      <c r="K19" s="34" t="str">
        <f t="shared" si="2"/>
        <v/>
      </c>
      <c r="L19" s="35">
        <f t="shared" si="3"/>
        <v>0</v>
      </c>
    </row>
    <row r="20" spans="11:12" x14ac:dyDescent="0.2">
      <c r="K20" s="34" t="str">
        <f t="shared" si="2"/>
        <v/>
      </c>
      <c r="L20" s="35">
        <f t="shared" si="3"/>
        <v>0</v>
      </c>
    </row>
    <row r="21" spans="11:12" x14ac:dyDescent="0.2">
      <c r="K21" s="34" t="str">
        <f t="shared" si="2"/>
        <v/>
      </c>
      <c r="L21" s="35">
        <f t="shared" si="3"/>
        <v>0</v>
      </c>
    </row>
    <row r="22" spans="11:12" x14ac:dyDescent="0.2">
      <c r="K22" s="34" t="str">
        <f t="shared" si="2"/>
        <v/>
      </c>
      <c r="L22" s="35">
        <f t="shared" si="3"/>
        <v>0</v>
      </c>
    </row>
    <row r="23" spans="11:12" x14ac:dyDescent="0.2">
      <c r="K23" s="34" t="str">
        <f t="shared" si="2"/>
        <v/>
      </c>
      <c r="L23" s="35">
        <f t="shared" si="3"/>
        <v>0</v>
      </c>
    </row>
    <row r="24" spans="11:12" x14ac:dyDescent="0.2">
      <c r="K24" s="34" t="str">
        <f t="shared" si="2"/>
        <v/>
      </c>
      <c r="L24" s="35">
        <f t="shared" si="3"/>
        <v>0</v>
      </c>
    </row>
    <row r="25" spans="11:12" x14ac:dyDescent="0.2">
      <c r="K25" s="34" t="str">
        <f t="shared" si="2"/>
        <v/>
      </c>
      <c r="L25" s="35">
        <f t="shared" si="3"/>
        <v>0</v>
      </c>
    </row>
    <row r="26" spans="11:12" x14ac:dyDescent="0.2">
      <c r="K26" s="34"/>
    </row>
  </sheetData>
  <pageMargins left="0.7" right="0.7" top="0.75" bottom="0.75" header="0.3" footer="0.3"/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2"/>
  <dimension ref="A2:K19"/>
  <sheetViews>
    <sheetView workbookViewId="0">
      <selection activeCell="D26" sqref="D26"/>
    </sheetView>
  </sheetViews>
  <sheetFormatPr defaultRowHeight="15" x14ac:dyDescent="0.25"/>
  <cols>
    <col min="6" max="6" width="2.140625" customWidth="1"/>
  </cols>
  <sheetData>
    <row r="2" spans="1:11" s="11" customFormat="1" ht="39" customHeight="1" x14ac:dyDescent="0.25">
      <c r="B2" s="11" t="s">
        <v>23</v>
      </c>
      <c r="C2" s="11" t="s">
        <v>34</v>
      </c>
      <c r="D2" s="11" t="s">
        <v>24</v>
      </c>
      <c r="E2" s="11" t="s">
        <v>25</v>
      </c>
      <c r="G2" s="11" t="s">
        <v>23</v>
      </c>
      <c r="H2" s="11" t="s">
        <v>24</v>
      </c>
      <c r="I2" s="11" t="s">
        <v>25</v>
      </c>
    </row>
    <row r="3" spans="1:11" s="11" customFormat="1" x14ac:dyDescent="0.25"/>
    <row r="4" spans="1:11" x14ac:dyDescent="0.25">
      <c r="A4">
        <v>2017</v>
      </c>
      <c r="B4" s="8">
        <v>0.55000000000000004</v>
      </c>
      <c r="C4" s="9">
        <f>B4-D4</f>
        <v>0.54</v>
      </c>
      <c r="D4" s="9">
        <v>0.01</v>
      </c>
      <c r="E4" s="9">
        <v>0.02</v>
      </c>
      <c r="G4" s="23">
        <v>10</v>
      </c>
      <c r="H4" s="23">
        <v>60</v>
      </c>
      <c r="I4" s="23">
        <f>H4</f>
        <v>60</v>
      </c>
    </row>
    <row r="5" spans="1:11" x14ac:dyDescent="0.25">
      <c r="A5">
        <v>2018</v>
      </c>
      <c r="B5" s="8">
        <v>0.55000000000000004</v>
      </c>
      <c r="C5" s="9">
        <f>B5-D5</f>
        <v>0.53400000000000003</v>
      </c>
      <c r="D5" s="8">
        <f t="shared" ref="D5:D19" si="0">D4+0.006</f>
        <v>1.6E-2</v>
      </c>
      <c r="E5" s="8">
        <f t="shared" ref="E5:E19" si="1">E4+2/300</f>
        <v>2.6666666666666668E-2</v>
      </c>
      <c r="G5" s="23">
        <v>10.130000000000001</v>
      </c>
      <c r="H5" s="23">
        <v>60.78</v>
      </c>
      <c r="I5" s="23">
        <f>H5</f>
        <v>60.78</v>
      </c>
    </row>
    <row r="6" spans="1:11" x14ac:dyDescent="0.25">
      <c r="A6">
        <v>2019</v>
      </c>
      <c r="B6" s="8">
        <v>0.55000000000000004</v>
      </c>
      <c r="C6" s="9">
        <v>0.52800000000000002</v>
      </c>
      <c r="D6" s="8">
        <f t="shared" si="0"/>
        <v>2.1999999999999999E-2</v>
      </c>
      <c r="E6" s="8">
        <f t="shared" si="1"/>
        <v>3.3333333333333333E-2</v>
      </c>
      <c r="G6" s="23"/>
      <c r="H6" s="23"/>
      <c r="I6" s="23"/>
      <c r="K6" s="36"/>
    </row>
    <row r="7" spans="1:11" x14ac:dyDescent="0.25">
      <c r="A7">
        <v>2020</v>
      </c>
      <c r="B7" s="8">
        <v>0.59</v>
      </c>
      <c r="C7" s="9">
        <v>0.56199999999999994</v>
      </c>
      <c r="D7" s="8">
        <f t="shared" si="0"/>
        <v>2.7999999999999997E-2</v>
      </c>
      <c r="E7" s="8">
        <f t="shared" si="1"/>
        <v>0.04</v>
      </c>
      <c r="G7" s="23"/>
      <c r="H7" s="23"/>
      <c r="I7" s="23"/>
    </row>
    <row r="8" spans="1:11" x14ac:dyDescent="0.25">
      <c r="A8">
        <v>2021</v>
      </c>
      <c r="B8" s="8">
        <v>0.59</v>
      </c>
      <c r="C8" s="9">
        <v>0.55599999999999994</v>
      </c>
      <c r="D8" s="8">
        <f t="shared" si="0"/>
        <v>3.3999999999999996E-2</v>
      </c>
      <c r="E8" s="8">
        <f t="shared" si="1"/>
        <v>4.6666666666666669E-2</v>
      </c>
      <c r="G8" s="23"/>
      <c r="H8" s="23"/>
      <c r="I8" s="23"/>
    </row>
    <row r="9" spans="1:11" x14ac:dyDescent="0.25">
      <c r="A9">
        <v>2022</v>
      </c>
      <c r="B9" s="8">
        <v>0.59</v>
      </c>
      <c r="C9" s="9">
        <v>0.54999999999999993</v>
      </c>
      <c r="D9" s="8">
        <f t="shared" si="0"/>
        <v>3.9999999999999994E-2</v>
      </c>
      <c r="E9" s="8">
        <f t="shared" si="1"/>
        <v>5.3333333333333337E-2</v>
      </c>
      <c r="G9" s="23"/>
      <c r="H9" s="23"/>
      <c r="I9" s="23"/>
    </row>
    <row r="10" spans="1:11" x14ac:dyDescent="0.25">
      <c r="A10">
        <v>2023</v>
      </c>
      <c r="B10" s="8">
        <v>0.63</v>
      </c>
      <c r="C10" s="9">
        <v>0.58399999999999996</v>
      </c>
      <c r="D10" s="8">
        <f t="shared" si="0"/>
        <v>4.5999999999999992E-2</v>
      </c>
      <c r="E10" s="8">
        <f t="shared" si="1"/>
        <v>6.0000000000000005E-2</v>
      </c>
      <c r="G10" s="23"/>
      <c r="H10" s="23"/>
      <c r="I10" s="23"/>
    </row>
    <row r="11" spans="1:11" x14ac:dyDescent="0.25">
      <c r="A11">
        <v>2024</v>
      </c>
      <c r="B11" s="8">
        <v>0.63000000000000012</v>
      </c>
      <c r="C11" s="9">
        <v>0.57800000000000007</v>
      </c>
      <c r="D11" s="8">
        <f t="shared" si="0"/>
        <v>5.1999999999999991E-2</v>
      </c>
      <c r="E11" s="8">
        <f t="shared" si="1"/>
        <v>6.6666666666666666E-2</v>
      </c>
      <c r="G11" s="23"/>
      <c r="H11" s="23"/>
      <c r="I11" s="23"/>
    </row>
    <row r="12" spans="1:11" x14ac:dyDescent="0.25">
      <c r="A12">
        <v>2025</v>
      </c>
      <c r="B12" s="8">
        <v>0.63</v>
      </c>
      <c r="C12" s="9">
        <v>0.57200000000000006</v>
      </c>
      <c r="D12" s="8">
        <f t="shared" si="0"/>
        <v>5.7999999999999989E-2</v>
      </c>
      <c r="E12" s="8">
        <f t="shared" si="1"/>
        <v>7.3333333333333334E-2</v>
      </c>
      <c r="G12" s="23"/>
      <c r="H12" s="23"/>
      <c r="I12" s="23"/>
    </row>
    <row r="13" spans="1:11" x14ac:dyDescent="0.25">
      <c r="A13">
        <v>2026</v>
      </c>
      <c r="B13" s="8">
        <v>0.67</v>
      </c>
      <c r="C13" s="9">
        <v>0.60600000000000009</v>
      </c>
      <c r="D13" s="8">
        <f t="shared" si="0"/>
        <v>6.3999999999999987E-2</v>
      </c>
      <c r="E13" s="8">
        <f t="shared" si="1"/>
        <v>0.08</v>
      </c>
      <c r="G13" s="23"/>
      <c r="H13" s="23"/>
      <c r="I13" s="23"/>
    </row>
    <row r="14" spans="1:11" x14ac:dyDescent="0.25">
      <c r="A14">
        <v>2027</v>
      </c>
      <c r="B14" s="8">
        <v>0.67</v>
      </c>
      <c r="C14" s="9">
        <v>0.60000000000000009</v>
      </c>
      <c r="D14" s="8">
        <f t="shared" si="0"/>
        <v>6.9999999999999993E-2</v>
      </c>
      <c r="E14" s="8">
        <f t="shared" si="1"/>
        <v>8.666666666666667E-2</v>
      </c>
      <c r="G14" s="23"/>
      <c r="H14" s="23"/>
      <c r="I14" s="23"/>
    </row>
    <row r="15" spans="1:11" x14ac:dyDescent="0.25">
      <c r="A15">
        <v>2028</v>
      </c>
      <c r="B15" s="12">
        <v>0.67</v>
      </c>
      <c r="C15" s="10">
        <f>B15-D15</f>
        <v>0.59400000000000008</v>
      </c>
      <c r="D15" s="12">
        <f t="shared" si="0"/>
        <v>7.5999999999999998E-2</v>
      </c>
      <c r="E15" s="12">
        <f t="shared" si="1"/>
        <v>9.3333333333333338E-2</v>
      </c>
      <c r="G15" s="23"/>
      <c r="H15" s="23"/>
      <c r="I15" s="23"/>
    </row>
    <row r="16" spans="1:11" x14ac:dyDescent="0.25">
      <c r="A16">
        <v>2029</v>
      </c>
      <c r="B16" s="8">
        <v>0.71000000000000008</v>
      </c>
      <c r="C16" s="9">
        <f>B16-D16</f>
        <v>0.62800000000000011</v>
      </c>
      <c r="D16" s="8">
        <f t="shared" si="0"/>
        <v>8.2000000000000003E-2</v>
      </c>
      <c r="E16" s="8">
        <f t="shared" si="1"/>
        <v>0.1</v>
      </c>
      <c r="G16" s="23"/>
      <c r="H16" s="23"/>
      <c r="I16" s="23"/>
    </row>
    <row r="17" spans="1:9" x14ac:dyDescent="0.25">
      <c r="A17">
        <v>2030</v>
      </c>
      <c r="B17" s="8">
        <v>0.71000000000000008</v>
      </c>
      <c r="C17" s="9">
        <f>B17-D17</f>
        <v>0.62200000000000011</v>
      </c>
      <c r="D17" s="8">
        <f t="shared" si="0"/>
        <v>8.8000000000000009E-2</v>
      </c>
      <c r="E17" s="8">
        <f t="shared" si="1"/>
        <v>0.10666666666666667</v>
      </c>
      <c r="G17" s="23"/>
      <c r="H17" s="23"/>
      <c r="I17" s="23"/>
    </row>
    <row r="18" spans="1:9" x14ac:dyDescent="0.25">
      <c r="A18">
        <v>2031</v>
      </c>
      <c r="B18" s="8">
        <v>0.71000000000000008</v>
      </c>
      <c r="C18" s="9">
        <f>B18-D18</f>
        <v>0.6160000000000001</v>
      </c>
      <c r="D18" s="8">
        <f t="shared" si="0"/>
        <v>9.4000000000000014E-2</v>
      </c>
      <c r="E18" s="8">
        <f t="shared" si="1"/>
        <v>0.11333333333333334</v>
      </c>
      <c r="G18" s="23"/>
      <c r="H18" s="23"/>
      <c r="I18" s="23"/>
    </row>
    <row r="19" spans="1:9" x14ac:dyDescent="0.25">
      <c r="A19">
        <v>2032</v>
      </c>
      <c r="B19" s="8">
        <v>0.75000000000000011</v>
      </c>
      <c r="C19" s="9">
        <f>B19-D19</f>
        <v>0.65000000000000013</v>
      </c>
      <c r="D19" s="8">
        <f t="shared" si="0"/>
        <v>0.10000000000000002</v>
      </c>
      <c r="E19" s="8">
        <f t="shared" si="1"/>
        <v>0.12000000000000001</v>
      </c>
      <c r="G19" s="23"/>
      <c r="H19" s="23"/>
      <c r="I19" s="23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DC59016-1441-4FD1-A158-EC7016739FA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5</vt:i4>
      </vt:variant>
    </vt:vector>
  </HeadingPairs>
  <TitlesOfParts>
    <vt:vector size="15" baseType="lpstr">
      <vt:lpstr>Instructions</vt:lpstr>
      <vt:lpstr>General Info</vt:lpstr>
      <vt:lpstr>summary</vt:lpstr>
      <vt:lpstr>Tier III</vt:lpstr>
      <vt:lpstr>PY banked RECs</vt:lpstr>
      <vt:lpstr>CY GIS export</vt:lpstr>
      <vt:lpstr>CY GIS export adjusted</vt:lpstr>
      <vt:lpstr>Compliance Year RECs</vt:lpstr>
      <vt:lpstr>Banked RECs for future years</vt:lpstr>
      <vt:lpstr>RES requirements</vt:lpstr>
      <vt:lpstr>'Banked RECs for future years'!Criteria</vt:lpstr>
      <vt:lpstr>'Compliance Year RECs'!Criteria</vt:lpstr>
      <vt:lpstr>'CY GIS export'!Criteria</vt:lpstr>
      <vt:lpstr>'Banked RECs for future years'!Extract</vt:lpstr>
      <vt:lpstr>'Compliance Year RECs'!Extract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Fischer, Maria</dc:creator>
  <cp:lastModifiedBy>Anderson, Holly</cp:lastModifiedBy>
  <cp:lastPrinted>2019-02-28T14:17:24Z</cp:lastPrinted>
  <dcterms:created xsi:type="dcterms:W3CDTF">2018-12-18T17:50:36Z</dcterms:created>
  <dcterms:modified xsi:type="dcterms:W3CDTF">2019-07-23T17:49:49Z</dcterms:modified>
</cp:coreProperties>
</file>