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8"/>
  <workbookPr/>
  <mc:AlternateContent xmlns:mc="http://schemas.openxmlformats.org/markup-compatibility/2006">
    <mc:Choice Requires="x15">
      <x15ac:absPath xmlns:x15ac="http://schemas.microsoft.com/office/spreadsheetml/2010/11/ac" url="V:\Power Supply\Katie's Files\EEU\"/>
    </mc:Choice>
  </mc:AlternateContent>
  <xr:revisionPtr revIDLastSave="0" documentId="13_ncr:1_{3A36517D-43CC-4F66-957A-8F22D6F999CB}" xr6:coauthVersionLast="36" xr6:coauthVersionMax="47" xr10:uidLastSave="{00000000-0000-0000-0000-000000000000}"/>
  <bookViews>
    <workbookView xWindow="0" yWindow="0" windowWidth="21570" windowHeight="7980" xr2:uid="{00000000-000D-0000-FFFF-FFFF00000000}"/>
  </bookViews>
  <sheets>
    <sheet name="EEC Rate Development" sheetId="1" r:id="rId1"/>
    <sheet name="Lookups" sheetId="4" state="hidden" r:id="rId2"/>
    <sheet name="Lighting Reconciliation" sheetId="2" r:id="rId3"/>
    <sheet name="Uncollectibles" sheetId="3" r:id="rId4"/>
  </sheets>
  <calcPr calcId="191029"/>
</workbook>
</file>

<file path=xl/calcChain.xml><?xml version="1.0" encoding="utf-8"?>
<calcChain xmlns="http://schemas.openxmlformats.org/spreadsheetml/2006/main">
  <c r="C61" i="1" l="1"/>
  <c r="B61" i="1"/>
  <c r="Z18" i="1" l="1"/>
  <c r="AA35" i="1" l="1"/>
  <c r="Z35" i="1"/>
  <c r="Y35" i="1"/>
  <c r="AC35" i="1" s="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c r="H31" i="1"/>
  <c r="H36" i="1"/>
  <c r="J30" i="1"/>
  <c r="J31" i="1"/>
  <c r="A26" i="1"/>
  <c r="M36" i="1"/>
  <c r="R30" i="1"/>
  <c r="R31" i="1"/>
  <c r="E31" i="1"/>
  <c r="A12" i="1"/>
  <c r="V35" i="1"/>
  <c r="V36" i="1" s="1"/>
  <c r="V33" i="1"/>
  <c r="AC33" i="1"/>
  <c r="AD33" i="1"/>
  <c r="AC30" i="1"/>
  <c r="AD30" i="1"/>
  <c r="AC29" i="1"/>
  <c r="AD29" i="1"/>
  <c r="Q35" i="1"/>
  <c r="Q36" i="1" s="1"/>
  <c r="Q33" i="1"/>
  <c r="W31" i="1"/>
  <c r="W36" i="1"/>
  <c r="B14" i="3"/>
  <c r="AF30" i="1"/>
  <c r="P33" i="1"/>
  <c r="J33" i="1"/>
  <c r="E33" i="1"/>
  <c r="R33" i="1"/>
  <c r="AF33" i="1"/>
  <c r="AA31" i="1"/>
  <c r="Z31" i="1"/>
  <c r="Y31" i="1"/>
  <c r="P35" i="1"/>
  <c r="J35" i="1"/>
  <c r="J36" i="1" s="1"/>
  <c r="E35" i="1"/>
  <c r="P18" i="1"/>
  <c r="P19" i="1" s="1"/>
  <c r="J15" i="1"/>
  <c r="J14" i="1"/>
  <c r="E18" i="1"/>
  <c r="E15" i="1"/>
  <c r="E14" i="1"/>
  <c r="C17" i="3"/>
  <c r="AE16" i="1"/>
  <c r="AE19" i="1"/>
  <c r="AE23" i="1"/>
  <c r="AA16" i="1"/>
  <c r="AA18" i="1"/>
  <c r="Z16" i="1"/>
  <c r="Y16" i="1"/>
  <c r="Y18" i="1"/>
  <c r="X16" i="1"/>
  <c r="X18" i="1"/>
  <c r="K35" i="2"/>
  <c r="K39" i="2"/>
  <c r="E35" i="2"/>
  <c r="E39" i="2" s="1"/>
  <c r="C35" i="2"/>
  <c r="C39" i="2" s="1"/>
  <c r="G35" i="2"/>
  <c r="G39" i="2"/>
  <c r="M24" i="2"/>
  <c r="K14" i="2"/>
  <c r="K18" i="2"/>
  <c r="G14" i="2"/>
  <c r="M14" i="2" s="1"/>
  <c r="E14" i="2"/>
  <c r="C14" i="2"/>
  <c r="I14" i="2"/>
  <c r="M3" i="2"/>
  <c r="U16" i="1"/>
  <c r="T16" i="1"/>
  <c r="O16" i="1"/>
  <c r="N16" i="1"/>
  <c r="M16" i="1"/>
  <c r="L16" i="1"/>
  <c r="I16" i="1"/>
  <c r="I19" i="1"/>
  <c r="I23" i="1" s="1"/>
  <c r="H16" i="1"/>
  <c r="H19" i="1"/>
  <c r="G16" i="1"/>
  <c r="G19" i="1"/>
  <c r="D16" i="1"/>
  <c r="D19" i="1"/>
  <c r="C16" i="1"/>
  <c r="C19" i="1"/>
  <c r="P14" i="1"/>
  <c r="Q14" i="1"/>
  <c r="R14" i="1"/>
  <c r="AB19" i="1"/>
  <c r="AC19" i="1"/>
  <c r="AC18" i="1" s="1"/>
  <c r="V14" i="1"/>
  <c r="AB14" i="1"/>
  <c r="AC14" i="1"/>
  <c r="P15" i="1"/>
  <c r="Q15" i="1"/>
  <c r="V15" i="1"/>
  <c r="AB15" i="1"/>
  <c r="AC15" i="1"/>
  <c r="AB29" i="1"/>
  <c r="AG29" i="1"/>
  <c r="AB30" i="1"/>
  <c r="I35" i="2"/>
  <c r="I39" i="2"/>
  <c r="C18" i="2"/>
  <c r="E37" i="2"/>
  <c r="AG30" i="1"/>
  <c r="AG31" i="1"/>
  <c r="P36" i="1"/>
  <c r="E36" i="1"/>
  <c r="E40" i="1"/>
  <c r="R15" i="1"/>
  <c r="R16" i="1"/>
  <c r="AC31" i="1"/>
  <c r="AB31" i="1"/>
  <c r="J18" i="1"/>
  <c r="J16" i="1"/>
  <c r="E16" i="1"/>
  <c r="E19" i="1"/>
  <c r="E23" i="1" s="1"/>
  <c r="AB16" i="1"/>
  <c r="AB18" i="1"/>
  <c r="AD15" i="1"/>
  <c r="V16" i="1"/>
  <c r="AC16" i="1"/>
  <c r="AD14" i="1"/>
  <c r="AF14" i="1"/>
  <c r="Q16" i="1"/>
  <c r="E16" i="2"/>
  <c r="E18" i="2"/>
  <c r="I18" i="2"/>
  <c r="P16" i="1"/>
  <c r="AF15" i="1"/>
  <c r="AD31" i="1"/>
  <c r="AF29" i="1"/>
  <c r="AF31" i="1"/>
  <c r="AD16" i="1"/>
  <c r="AF16" i="1"/>
  <c r="L19" i="1"/>
  <c r="M19" i="1"/>
  <c r="N19" i="1"/>
  <c r="O19" i="1"/>
  <c r="AB36" i="1"/>
  <c r="AB35" i="1"/>
  <c r="AG35" i="1"/>
  <c r="AG36" i="1" s="1"/>
  <c r="AB33" i="1"/>
  <c r="AG33" i="1"/>
  <c r="T18" i="1"/>
  <c r="V19" i="1"/>
  <c r="V18" i="1"/>
  <c r="U18" i="1"/>
  <c r="AD19" i="1"/>
  <c r="AD23" i="1" s="1"/>
  <c r="Q18" i="1" l="1"/>
  <c r="Q19" i="1" s="1"/>
  <c r="J19" i="1"/>
  <c r="R35" i="1"/>
  <c r="R36" i="1" s="1"/>
  <c r="R40" i="1" s="1"/>
  <c r="M35" i="2"/>
  <c r="G18" i="2"/>
  <c r="AD18" i="1"/>
  <c r="AD35" i="1"/>
  <c r="AC36" i="1"/>
  <c r="R18" i="1" l="1"/>
  <c r="R19" i="1" s="1"/>
  <c r="R23" i="1" s="1"/>
  <c r="AF35" i="1"/>
  <c r="AF36" i="1" s="1"/>
  <c r="AF40" i="1" s="1"/>
  <c r="AD36" i="1"/>
  <c r="AD40" i="1" s="1"/>
  <c r="AF18" i="1" l="1"/>
  <c r="AF19" i="1" s="1"/>
  <c r="AF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<sst xmlns="http://schemas.openxmlformats.org/spreadsheetml/2006/main" count="407" uniqueCount="121">
  <si>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</si>
  <si>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</si>
  <si>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</si>
  <si>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</si>
  <si>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</si>
  <si>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</si>
  <si>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</si>
  <si>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</si>
  <si>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</si>
  <si>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</si>
  <si>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</si>
  <si>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</si>
  <si>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</si>
  <si>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</si>
  <si>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</si>
  <si>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</si>
  <si>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</si>
  <si>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</si>
  <si>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</si>
  <si>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</si>
  <si>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</si>
  <si>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</si>
  <si>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</si>
  <si>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</si>
  <si>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</si>
  <si>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</si>
  <si>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</si>
  <si>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</si>
  <si>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</si>
  <si>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</si>
  <si>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</si>
  <si>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</si>
  <si>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</si>
  <si>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</si>
  <si>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</si>
  <si>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</si>
  <si>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</si>
  <si>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</si>
  <si>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</si>
  <si>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</si>
  <si>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</si>
  <si>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</si>
  <si>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</si>
  <si>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</si>
  <si>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</si>
  <si>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</si>
  <si>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</si>
  <si>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</si>
  <si>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</si>
  <si>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</si>
  <si>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</si>
  <si>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</si>
  <si>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</si>
  <si>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</si>
  <si>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</si>
  <si>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</si>
  <si>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</si>
  <si>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</si>
  <si>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</si>
  <si>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</si>
  <si>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</si>
  <si>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</si>
  <si>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</si>
  <si>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</si>
  <si>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</si>
  <si>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</si>
  <si>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</si>
  <si>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</si>
  <si>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</si>
  <si>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</si>
  <si>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</si>
  <si>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</si>
  <si>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</si>
  <si>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</si>
  <si>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</si>
  <si>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</si>
  <si>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</si>
  <si>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</si>
  <si>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</si>
  <si>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</si>
  <si>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</si>
  <si>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</si>
  <si>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</si>
  <si>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</si>
  <si>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</si>
  <si>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</si>
  <si>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</si>
  <si>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</si>
  <si>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</si>
  <si>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</si>
  <si>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</si>
  <si>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</si>
  <si>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</si>
  <si>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</si>
  <si>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</si>
  <si>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</si>
  <si>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</si>
  <si>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</si>
  <si>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</si>
  <si>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</si>
  <si>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</si>
  <si>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</si>
  <si>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</si>
  <si>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</si>
  <si>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</si>
  <si>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</si>
  <si>
    <t>FOOTNOTES:</t>
  </si>
  <si>
    <t>* For the PSD Report VEC uses Industrial Rate Class of 500 kW and Greater instead of 1,000 kW.</t>
  </si>
  <si>
    <t>**For the PSD Report VEC includes lighting revenues by revenue class.</t>
  </si>
  <si>
    <r>
      <t xml:space="preserve"> *** </t>
    </r>
    <r>
      <rPr>
        <b/>
        <u/>
        <sz val="10"/>
        <color indexed="12"/>
        <rFont val="Arial"/>
        <family val="2"/>
      </rPr>
      <t>Non-retail sales</t>
    </r>
    <r>
      <rPr>
        <b/>
        <sz val="10"/>
        <color indexed="12"/>
        <rFont val="Arial"/>
        <family val="2"/>
      </rPr>
      <t>.  Utility internal use energy which are not subject to the EEC.</t>
    </r>
  </si>
  <si>
    <t xml:space="preserve">      These kWh are neither: 1) sales to retail customers subject to the EEC, nor are they 2) retail sales excluded from the EEC. </t>
  </si>
  <si>
    <t>Lighting Revenue and kWh use reported by Principal Class of Service-- RR, SC, LC &amp; Ind.</t>
  </si>
  <si>
    <t>Class of Service</t>
  </si>
  <si>
    <t>Rev</t>
  </si>
  <si>
    <t>DVC KWH</t>
  </si>
  <si>
    <t>Residential by rates</t>
  </si>
  <si>
    <t>Non-Dmd Comm (Sm,SL,PBldg)</t>
  </si>
  <si>
    <t>Dmd Comm</t>
  </si>
  <si>
    <t>all reported above in Non-Dmd Comm</t>
  </si>
  <si>
    <t>**Also difference includes net metering kWh's not billed to customers</t>
  </si>
  <si>
    <t>765,767 kWh for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</si>
</sst>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quot;$&quot;#,##0"/>
  </numFmts>
  <fonts count="27"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
      <sz val="10"/>
      <color theme="3" tint="-0.249977111117893"/>
      <name val="Arial"/>
      <family val="2"/>
    </font>
    <font>
      <b/>
      <sz val="10"/>
      <color indexed="12"/>
      <name val="Arial"/>
      <family val="2"/>
    </font>
    <font>
      <sz val="10"/>
      <color indexed="12"/>
      <name val="Arial"/>
      <family val="2"/>
    </font>
    <font>
      <b/>
      <u/>
      <sz val="10"/>
      <color indexed="12"/>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30">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5" fontId="0" fillId="0" borderId="0" xfId="1" applyNumberFormat="1" applyFont="1"/>
    <xf numFmtId="44" fontId="1" fillId="0" borderId="0" xfId="4" applyFont="1"/>
    <xf numFmtId="44" fontId="8" fillId="0" borderId="0" xfId="4" applyFont="1"/>
    <xf numFmtId="44" fontId="10" fillId="0" borderId="0" xfId="4" applyFont="1"/>
    <xf numFmtId="44" fontId="0" fillId="0" borderId="0" xfId="4" applyFont="1"/>
    <xf numFmtId="0" fontId="23" fillId="0" borderId="0" xfId="0" applyFont="1" applyBorder="1" applyAlignment="1">
      <alignment horizontal="left"/>
    </xf>
    <xf numFmtId="0" fontId="24" fillId="0" borderId="0" xfId="0" applyNumberFormat="1" applyFont="1" applyBorder="1" applyAlignment="1">
      <alignment horizontal="left"/>
    </xf>
    <xf numFmtId="0" fontId="25" fillId="0" borderId="0" xfId="0" applyFont="1"/>
    <xf numFmtId="3" fontId="0" fillId="0" borderId="0" xfId="0" applyNumberFormat="1"/>
    <xf numFmtId="164" fontId="1" fillId="0" borderId="0" xfId="4" applyNumberFormat="1"/>
    <xf numFmtId="0" fontId="24" fillId="0" borderId="0" xfId="0" applyFont="1"/>
    <xf numFmtId="166" fontId="24" fillId="0" borderId="0" xfId="0" applyNumberFormat="1" applyFont="1" applyFill="1"/>
    <xf numFmtId="165" fontId="24" fillId="0" borderId="0" xfId="1" applyNumberFormat="1" applyFont="1" applyFill="1"/>
    <xf numFmtId="0" fontId="2" fillId="0" borderId="0" xfId="0" applyFont="1" applyFill="1"/>
    <xf numFmtId="166" fontId="2" fillId="0" borderId="0" xfId="0" applyNumberFormat="1" applyFont="1" applyFill="1"/>
    <xf numFmtId="165" fontId="2" fillId="0" borderId="0" xfId="1" applyNumberFormat="1" applyFont="1" applyFill="1"/>
    <xf numFmtId="166" fontId="24" fillId="0" borderId="0" xfId="0" applyNumberFormat="1" applyFont="1"/>
    <xf numFmtId="165" fontId="24" fillId="0" borderId="0" xfId="1" applyNumberFormat="1" applyFont="1"/>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3"/>
  <sheetViews>
    <sheetView tabSelected="1" zoomScaleNormal="100" workbookViewId="0">
      <pane xSplit="1" ySplit="11" topLeftCell="B12" activePane="bottomRight" state="frozen"/>
      <selection pane="topRight" activeCell="B1" sqref="B1"/>
      <selection pane="bottomLeft" activeCell="A14" sqref="A14"/>
      <selection pane="bottomRight" activeCell="D18" sqref="D18"/>
    </sheetView>
  </sheetViews>
  <sheetFormatPr defaultColWidth="9.140625"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70" t="s">
        <v>61</v>
      </c>
      <c r="F5" s="371"/>
      <c r="G5" s="371"/>
      <c r="H5" s="371"/>
      <c r="I5" s="371"/>
      <c r="J5" s="372"/>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417" t="s">
        <v>93</v>
      </c>
      <c r="E6" s="417"/>
      <c r="F6" s="417"/>
      <c r="G6" s="417"/>
      <c r="H6" s="417"/>
      <c r="I6" s="417"/>
      <c r="J6" s="417"/>
      <c r="K6" s="417"/>
      <c r="L6" s="417"/>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411" t="s">
        <v>3</v>
      </c>
      <c r="C8" s="412"/>
      <c r="D8" s="412"/>
      <c r="E8" s="413"/>
      <c r="F8" s="414" t="s">
        <v>69</v>
      </c>
      <c r="G8" s="415"/>
      <c r="H8" s="415"/>
      <c r="I8" s="415"/>
      <c r="J8" s="415"/>
      <c r="K8" s="415"/>
      <c r="L8" s="415"/>
      <c r="M8" s="415"/>
      <c r="N8" s="415"/>
      <c r="O8" s="415"/>
      <c r="P8" s="415"/>
      <c r="Q8" s="415"/>
      <c r="R8" s="416"/>
      <c r="S8" s="399" t="s">
        <v>9</v>
      </c>
      <c r="T8" s="400"/>
      <c r="U8" s="400"/>
      <c r="V8" s="400"/>
      <c r="W8" s="400"/>
      <c r="X8" s="400"/>
      <c r="Y8" s="400"/>
      <c r="Z8" s="400"/>
      <c r="AA8" s="400"/>
      <c r="AB8" s="400"/>
      <c r="AC8" s="400"/>
      <c r="AD8" s="401"/>
      <c r="AE8" s="18"/>
    </row>
    <row r="9" spans="1:35" s="203" customFormat="1" ht="19.5" customHeight="1" thickBot="1" x14ac:dyDescent="0.25">
      <c r="A9" s="298" t="s">
        <v>85</v>
      </c>
      <c r="B9" s="197"/>
      <c r="C9" s="198"/>
      <c r="D9" s="199"/>
      <c r="E9" s="200"/>
      <c r="F9" s="397" t="s">
        <v>13</v>
      </c>
      <c r="G9" s="397"/>
      <c r="H9" s="397"/>
      <c r="I9" s="397"/>
      <c r="J9" s="398"/>
      <c r="K9" s="393" t="s">
        <v>8</v>
      </c>
      <c r="L9" s="394"/>
      <c r="M9" s="394"/>
      <c r="N9" s="394"/>
      <c r="O9" s="394"/>
      <c r="P9" s="394"/>
      <c r="Q9" s="395"/>
      <c r="R9" s="132"/>
      <c r="S9" s="396" t="s">
        <v>42</v>
      </c>
      <c r="T9" s="397"/>
      <c r="U9" s="397"/>
      <c r="V9" s="398"/>
      <c r="W9" s="393" t="s">
        <v>8</v>
      </c>
      <c r="X9" s="394"/>
      <c r="Y9" s="394"/>
      <c r="Z9" s="394"/>
      <c r="AA9" s="394"/>
      <c r="AB9" s="394"/>
      <c r="AC9" s="395"/>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405" t="s">
        <v>22</v>
      </c>
      <c r="O10" s="406"/>
      <c r="P10" s="407"/>
      <c r="Q10" s="25" t="s">
        <v>7</v>
      </c>
      <c r="R10" s="47" t="s">
        <v>17</v>
      </c>
      <c r="S10" s="48" t="s">
        <v>65</v>
      </c>
      <c r="T10" s="205" t="s">
        <v>18</v>
      </c>
      <c r="U10" s="134" t="s">
        <v>19</v>
      </c>
      <c r="V10" s="33" t="s">
        <v>7</v>
      </c>
      <c r="W10" s="48" t="s">
        <v>65</v>
      </c>
      <c r="X10" s="205" t="s">
        <v>18</v>
      </c>
      <c r="Y10" s="134"/>
      <c r="Z10" s="408" t="s">
        <v>22</v>
      </c>
      <c r="AA10" s="409"/>
      <c r="AB10" s="410"/>
      <c r="AC10" s="130" t="s">
        <v>7</v>
      </c>
      <c r="AD10" s="36" t="s">
        <v>7</v>
      </c>
      <c r="AE10" s="120" t="s">
        <v>10</v>
      </c>
      <c r="AF10" s="381" t="s">
        <v>67</v>
      </c>
      <c r="AG10" s="382"/>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383"/>
      <c r="AG11" s="384"/>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89"/>
      <c r="AG12" s="390"/>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91"/>
      <c r="AG13" s="392"/>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77">
        <f>AE14+AD14+R14+E14</f>
        <v>0</v>
      </c>
      <c r="AG14" s="378"/>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385">
        <f>AE15+AD15+R15+E15</f>
        <v>0</v>
      </c>
      <c r="AG15" s="386"/>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387">
        <f t="shared" si="1"/>
        <v>0</v>
      </c>
      <c r="AG16" s="388"/>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73"/>
      <c r="AG17" s="374"/>
      <c r="AI17" s="218"/>
    </row>
    <row r="18" spans="1:35" s="225" customFormat="1" x14ac:dyDescent="0.2">
      <c r="A18" s="340" t="s">
        <v>39</v>
      </c>
      <c r="B18" s="318" t="s">
        <v>44</v>
      </c>
      <c r="C18" s="238">
        <v>7595721</v>
      </c>
      <c r="D18" s="239">
        <v>37892280</v>
      </c>
      <c r="E18" s="115">
        <f>SUM(C18:D18)</f>
        <v>45488001</v>
      </c>
      <c r="F18" s="178" t="s">
        <v>44</v>
      </c>
      <c r="G18" s="238">
        <v>1041266</v>
      </c>
      <c r="H18" s="239">
        <v>10377746</v>
      </c>
      <c r="I18" s="239">
        <v>674399</v>
      </c>
      <c r="J18" s="115">
        <f>SUM(G18:I18)</f>
        <v>12093411</v>
      </c>
      <c r="K18" s="322" t="s">
        <v>44</v>
      </c>
      <c r="L18" s="238">
        <v>56063</v>
      </c>
      <c r="M18" s="240">
        <v>6935498</v>
      </c>
      <c r="N18" s="241">
        <v>2122502</v>
      </c>
      <c r="O18" s="239">
        <v>0</v>
      </c>
      <c r="P18" s="115">
        <f>SUM(N18:O18)</f>
        <v>2122502</v>
      </c>
      <c r="Q18" s="110">
        <f>L18+M18+P18</f>
        <v>9114063</v>
      </c>
      <c r="R18" s="330">
        <f>Q18+J18</f>
        <v>21207474</v>
      </c>
      <c r="S18" s="178" t="s">
        <v>44</v>
      </c>
      <c r="T18" s="242">
        <f>T19-T16</f>
        <v>11528</v>
      </c>
      <c r="U18" s="243">
        <f>U19-U16</f>
        <v>784030</v>
      </c>
      <c r="V18" s="115">
        <f>V19-V16</f>
        <v>795558</v>
      </c>
      <c r="W18" s="178" t="s">
        <v>44</v>
      </c>
      <c r="X18" s="242">
        <f t="shared" ref="X18:AC18" si="2">X19-X16</f>
        <v>28819</v>
      </c>
      <c r="Y18" s="243">
        <f t="shared" si="2"/>
        <v>6794233</v>
      </c>
      <c r="Z18" s="244">
        <f t="shared" si="2"/>
        <v>1956120</v>
      </c>
      <c r="AA18" s="243">
        <f t="shared" si="2"/>
        <v>0</v>
      </c>
      <c r="AB18" s="115">
        <f t="shared" si="2"/>
        <v>1956120</v>
      </c>
      <c r="AC18" s="110">
        <f t="shared" si="2"/>
        <v>8779172</v>
      </c>
      <c r="AD18" s="122">
        <f>AC18+V18</f>
        <v>9574730</v>
      </c>
      <c r="AE18" s="147">
        <v>0</v>
      </c>
      <c r="AF18" s="375">
        <f>AE18+AD18+R18+E18</f>
        <v>76270205</v>
      </c>
      <c r="AG18" s="376"/>
      <c r="AI18" s="218"/>
    </row>
    <row r="19" spans="1:35" s="13" customFormat="1" ht="13.5" customHeight="1" x14ac:dyDescent="0.2">
      <c r="A19" s="341" t="s">
        <v>91</v>
      </c>
      <c r="B19" s="73" t="s">
        <v>44</v>
      </c>
      <c r="C19" s="171">
        <f>C18+C16</f>
        <v>7595721</v>
      </c>
      <c r="D19" s="172">
        <f>D18+D16</f>
        <v>37892280</v>
      </c>
      <c r="E19" s="111">
        <f>E18+E16</f>
        <v>45488001</v>
      </c>
      <c r="F19" s="167" t="s">
        <v>44</v>
      </c>
      <c r="G19" s="171">
        <f>G18+G16</f>
        <v>1041266</v>
      </c>
      <c r="H19" s="172">
        <f>H18+H16</f>
        <v>10377746</v>
      </c>
      <c r="I19" s="172">
        <f>I18+I16</f>
        <v>674399</v>
      </c>
      <c r="J19" s="111">
        <f>J18+J16</f>
        <v>12093411</v>
      </c>
      <c r="K19" s="168" t="s">
        <v>44</v>
      </c>
      <c r="L19" s="171">
        <f t="shared" ref="L19:R19" si="3">L18+L16</f>
        <v>56063</v>
      </c>
      <c r="M19" s="116">
        <f t="shared" si="3"/>
        <v>6935498</v>
      </c>
      <c r="N19" s="171">
        <f t="shared" si="3"/>
        <v>2122502</v>
      </c>
      <c r="O19" s="172">
        <f t="shared" si="3"/>
        <v>0</v>
      </c>
      <c r="P19" s="116">
        <f t="shared" si="3"/>
        <v>2122502</v>
      </c>
      <c r="Q19" s="119">
        <f t="shared" si="3"/>
        <v>9114063</v>
      </c>
      <c r="R19" s="119">
        <f t="shared" si="3"/>
        <v>21207474</v>
      </c>
      <c r="S19" s="167" t="s">
        <v>44</v>
      </c>
      <c r="T19" s="142">
        <v>11528</v>
      </c>
      <c r="U19" s="143">
        <v>784030</v>
      </c>
      <c r="V19" s="116">
        <f>T19+U19</f>
        <v>795558</v>
      </c>
      <c r="W19" s="167" t="s">
        <v>44</v>
      </c>
      <c r="X19" s="142">
        <v>28819</v>
      </c>
      <c r="Y19" s="143">
        <v>6794233</v>
      </c>
      <c r="Z19" s="144">
        <v>1956120</v>
      </c>
      <c r="AA19" s="143">
        <v>0</v>
      </c>
      <c r="AB19" s="116">
        <f>Z19+AA19</f>
        <v>1956120</v>
      </c>
      <c r="AC19" s="119">
        <f>X19+Y19+AB19</f>
        <v>8779172</v>
      </c>
      <c r="AD19" s="123">
        <f>V19+AC19</f>
        <v>9574730</v>
      </c>
      <c r="AE19" s="27">
        <f>AE18+AE16</f>
        <v>0</v>
      </c>
      <c r="AF19" s="377">
        <f>SUM(AF16:AG18)</f>
        <v>76270205</v>
      </c>
      <c r="AG19" s="378"/>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73"/>
      <c r="AG20" s="374"/>
    </row>
    <row r="21" spans="1:35" s="245" customFormat="1" x14ac:dyDescent="0.2">
      <c r="A21" s="342" t="s">
        <v>23</v>
      </c>
      <c r="B21" s="79" t="s">
        <v>44</v>
      </c>
      <c r="C21" s="175" t="s">
        <v>44</v>
      </c>
      <c r="D21" s="176" t="s">
        <v>44</v>
      </c>
      <c r="E21" s="177">
        <v>45635671</v>
      </c>
      <c r="F21" s="178" t="s">
        <v>44</v>
      </c>
      <c r="G21" s="175" t="s">
        <v>44</v>
      </c>
      <c r="H21" s="175" t="s">
        <v>44</v>
      </c>
      <c r="I21" s="334"/>
      <c r="J21" s="179" t="s">
        <v>44</v>
      </c>
      <c r="K21" s="178" t="s">
        <v>44</v>
      </c>
      <c r="L21" s="175" t="s">
        <v>44</v>
      </c>
      <c r="M21" s="180" t="s">
        <v>44</v>
      </c>
      <c r="N21" s="176" t="s">
        <v>44</v>
      </c>
      <c r="O21" s="175" t="s">
        <v>44</v>
      </c>
      <c r="P21" s="180" t="s">
        <v>44</v>
      </c>
      <c r="Q21" s="180" t="s">
        <v>44</v>
      </c>
      <c r="R21" s="177">
        <v>18971924</v>
      </c>
      <c r="S21" s="178" t="s">
        <v>44</v>
      </c>
      <c r="T21" s="176" t="s">
        <v>44</v>
      </c>
      <c r="U21" s="175" t="s">
        <v>44</v>
      </c>
      <c r="V21" s="180" t="s">
        <v>44</v>
      </c>
      <c r="W21" s="178" t="s">
        <v>44</v>
      </c>
      <c r="X21" s="175" t="s">
        <v>44</v>
      </c>
      <c r="Y21" s="180" t="s">
        <v>44</v>
      </c>
      <c r="Z21" s="176" t="s">
        <v>44</v>
      </c>
      <c r="AA21" s="175" t="s">
        <v>44</v>
      </c>
      <c r="AB21" s="180" t="s">
        <v>44</v>
      </c>
      <c r="AC21" s="180" t="s">
        <v>44</v>
      </c>
      <c r="AD21" s="181">
        <v>11662610</v>
      </c>
      <c r="AE21" s="182">
        <v>0</v>
      </c>
      <c r="AF21" s="379">
        <v>76270205</v>
      </c>
      <c r="AG21" s="380"/>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66"/>
      <c r="AG22" s="367"/>
    </row>
    <row r="23" spans="1:35" s="258" customFormat="1" ht="13.5" thickBot="1" x14ac:dyDescent="0.25">
      <c r="A23" s="343" t="s">
        <v>11</v>
      </c>
      <c r="B23" s="252" t="s">
        <v>44</v>
      </c>
      <c r="C23" s="253" t="s">
        <v>44</v>
      </c>
      <c r="D23" s="253" t="s">
        <v>44</v>
      </c>
      <c r="E23" s="331">
        <f>E19-E21</f>
        <v>-147670</v>
      </c>
      <c r="F23" s="254" t="s">
        <v>44</v>
      </c>
      <c r="G23" s="253" t="s">
        <v>44</v>
      </c>
      <c r="H23" s="253" t="s">
        <v>44</v>
      </c>
      <c r="I23" s="186">
        <f>I19-I21</f>
        <v>674399</v>
      </c>
      <c r="J23" s="187" t="s">
        <v>44</v>
      </c>
      <c r="K23" s="254" t="s">
        <v>44</v>
      </c>
      <c r="L23" s="253" t="s">
        <v>44</v>
      </c>
      <c r="M23" s="255" t="s">
        <v>44</v>
      </c>
      <c r="N23" s="256" t="s">
        <v>44</v>
      </c>
      <c r="O23" s="253" t="s">
        <v>44</v>
      </c>
      <c r="P23" s="255" t="s">
        <v>44</v>
      </c>
      <c r="Q23" s="255" t="s">
        <v>44</v>
      </c>
      <c r="R23" s="185">
        <f>R19-R21</f>
        <v>2235550</v>
      </c>
      <c r="S23" s="257" t="s">
        <v>44</v>
      </c>
      <c r="T23" s="256" t="s">
        <v>44</v>
      </c>
      <c r="U23" s="253" t="s">
        <v>44</v>
      </c>
      <c r="V23" s="255" t="s">
        <v>44</v>
      </c>
      <c r="W23" s="257" t="s">
        <v>44</v>
      </c>
      <c r="X23" s="253" t="s">
        <v>44</v>
      </c>
      <c r="Y23" s="255" t="s">
        <v>44</v>
      </c>
      <c r="Z23" s="256" t="s">
        <v>44</v>
      </c>
      <c r="AA23" s="253" t="s">
        <v>44</v>
      </c>
      <c r="AB23" s="255" t="s">
        <v>44</v>
      </c>
      <c r="AC23" s="255" t="s">
        <v>44</v>
      </c>
      <c r="AD23" s="188">
        <f>AD19-AD21</f>
        <v>-2087880</v>
      </c>
      <c r="AE23" s="188">
        <f>AE19-AE21</f>
        <v>0</v>
      </c>
      <c r="AF23" s="368">
        <f>AF19-AF21</f>
        <v>0</v>
      </c>
      <c r="AG23" s="369"/>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35371</v>
      </c>
      <c r="C35" s="284" t="s">
        <v>44</v>
      </c>
      <c r="D35" s="275">
        <v>233047161</v>
      </c>
      <c r="E35" s="89">
        <f>D35</f>
        <v>233047161</v>
      </c>
      <c r="F35" s="137">
        <v>4715</v>
      </c>
      <c r="G35" s="284" t="s">
        <v>44</v>
      </c>
      <c r="H35" s="275">
        <v>77574896</v>
      </c>
      <c r="I35" s="275">
        <v>1510629</v>
      </c>
      <c r="J35" s="89">
        <f>I35+H35</f>
        <v>79085525</v>
      </c>
      <c r="K35" s="140">
        <v>152</v>
      </c>
      <c r="L35" s="284" t="s">
        <v>44</v>
      </c>
      <c r="M35" s="275">
        <v>68475675</v>
      </c>
      <c r="N35" s="276">
        <v>384918</v>
      </c>
      <c r="O35" s="275">
        <v>0</v>
      </c>
      <c r="P35" s="89">
        <f>SUM(N35:O35)</f>
        <v>384918</v>
      </c>
      <c r="Q35" s="96">
        <f>M35</f>
        <v>68475675</v>
      </c>
      <c r="R35" s="96">
        <f>Q35+J35</f>
        <v>147561200</v>
      </c>
      <c r="S35" s="140">
        <v>6</v>
      </c>
      <c r="T35" s="284" t="s">
        <v>44</v>
      </c>
      <c r="U35" s="275">
        <v>5537335</v>
      </c>
      <c r="V35" s="107">
        <f>U35</f>
        <v>5537335</v>
      </c>
      <c r="W35" s="285">
        <v>10</v>
      </c>
      <c r="X35" s="284" t="s">
        <v>44</v>
      </c>
      <c r="Y35" s="332">
        <f>Y36-Y31-Y33-Y34</f>
        <v>87172871</v>
      </c>
      <c r="Z35" s="333">
        <f>Z36-Z31-Z33-Z34</f>
        <v>193605</v>
      </c>
      <c r="AA35" s="332">
        <f>AA36-AA31-AA33-AA34</f>
        <v>0</v>
      </c>
      <c r="AB35" s="89">
        <f>SUM(Z35:AA35)</f>
        <v>193605</v>
      </c>
      <c r="AC35" s="96">
        <f>Y35</f>
        <v>87172871</v>
      </c>
      <c r="AD35" s="96">
        <f t="shared" ref="AD35" si="6">AC35+U35</f>
        <v>92710206</v>
      </c>
      <c r="AE35" s="165">
        <v>0</v>
      </c>
      <c r="AF35" s="160">
        <f>+R35+E35+AD35+AE35</f>
        <v>473318567</v>
      </c>
      <c r="AG35" s="161">
        <f>AB35+P35</f>
        <v>578523</v>
      </c>
      <c r="AH35" s="217"/>
    </row>
    <row r="36" spans="1:34" s="4" customFormat="1" x14ac:dyDescent="0.2">
      <c r="A36" s="347" t="s">
        <v>92</v>
      </c>
      <c r="B36" s="95">
        <f>SUM(B31:B35)</f>
        <v>35371</v>
      </c>
      <c r="C36" s="100" t="s">
        <v>44</v>
      </c>
      <c r="D36" s="92">
        <f>SUM(D31:D35)</f>
        <v>233047161</v>
      </c>
      <c r="E36" s="88">
        <f>SUM(E31:E35)</f>
        <v>233047161</v>
      </c>
      <c r="F36" s="95">
        <f>SUM(F31:F35)</f>
        <v>4715</v>
      </c>
      <c r="G36" s="100" t="s">
        <v>44</v>
      </c>
      <c r="H36" s="92">
        <f>SUM(H31:H35)</f>
        <v>77574896</v>
      </c>
      <c r="I36" s="92">
        <f>SUM(I31:I35)</f>
        <v>1510629</v>
      </c>
      <c r="J36" s="88">
        <f>SUM(J31:J35)</f>
        <v>79085525</v>
      </c>
      <c r="K36" s="94">
        <f>SUM(K31:K35)</f>
        <v>152</v>
      </c>
      <c r="L36" s="100" t="s">
        <v>44</v>
      </c>
      <c r="M36" s="92">
        <f>SUM(M31:M35)</f>
        <v>68475675</v>
      </c>
      <c r="N36" s="93">
        <f>SUM(N31:N35)</f>
        <v>384918</v>
      </c>
      <c r="O36" s="92">
        <f>SUM(O31:O35)</f>
        <v>0</v>
      </c>
      <c r="P36" s="90">
        <f t="shared" ref="P36" si="7">SUM(P31:P35)</f>
        <v>384918</v>
      </c>
      <c r="Q36" s="91">
        <f>SUM(Q31:Q35)</f>
        <v>68475675</v>
      </c>
      <c r="R36" s="91">
        <f>SUM(R31:R35)</f>
        <v>147561200</v>
      </c>
      <c r="S36" s="94">
        <f>SUM(S31:S35)</f>
        <v>6</v>
      </c>
      <c r="T36" s="100" t="s">
        <v>44</v>
      </c>
      <c r="U36" s="92">
        <f>SUM(U31:U35)</f>
        <v>5537335</v>
      </c>
      <c r="V36" s="69">
        <f>SUM(V31:V35)</f>
        <v>5537335</v>
      </c>
      <c r="W36" s="64">
        <f>SUM(W31:W35)</f>
        <v>10</v>
      </c>
      <c r="X36" s="100" t="s">
        <v>44</v>
      </c>
      <c r="Y36" s="145">
        <v>87172871</v>
      </c>
      <c r="Z36" s="146">
        <v>193605</v>
      </c>
      <c r="AA36" s="145">
        <v>0</v>
      </c>
      <c r="AB36" s="90">
        <f>Z36+AA36</f>
        <v>193605</v>
      </c>
      <c r="AC36" s="91">
        <f>AC31+AC35+AC33</f>
        <v>87172871</v>
      </c>
      <c r="AD36" s="91">
        <f>SUM(AD31:AD35)</f>
        <v>92710206</v>
      </c>
      <c r="AE36" s="106">
        <f>SUM(AE31:AE35)</f>
        <v>0</v>
      </c>
      <c r="AF36" s="126">
        <f>SUM(AF31:AF35)</f>
        <v>473318567</v>
      </c>
      <c r="AG36" s="127">
        <f>SUM(AG31:AG35)</f>
        <v>578523</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233430681</v>
      </c>
      <c r="F38" s="79" t="s">
        <v>44</v>
      </c>
      <c r="G38" s="80" t="s">
        <v>44</v>
      </c>
      <c r="H38" s="81" t="s">
        <v>44</v>
      </c>
      <c r="I38" s="189">
        <v>0</v>
      </c>
      <c r="J38" s="149" t="s">
        <v>44</v>
      </c>
      <c r="K38" s="79" t="s">
        <v>44</v>
      </c>
      <c r="L38" s="80" t="s">
        <v>44</v>
      </c>
      <c r="M38" s="82" t="s">
        <v>44</v>
      </c>
      <c r="N38" s="79" t="s">
        <v>44</v>
      </c>
      <c r="O38" s="80" t="s">
        <v>44</v>
      </c>
      <c r="P38" s="149" t="s">
        <v>44</v>
      </c>
      <c r="Q38" s="155" t="s">
        <v>44</v>
      </c>
      <c r="R38" s="141">
        <v>140989626</v>
      </c>
      <c r="S38" s="79" t="s">
        <v>44</v>
      </c>
      <c r="T38" s="80" t="s">
        <v>44</v>
      </c>
      <c r="U38" s="80" t="s">
        <v>44</v>
      </c>
      <c r="V38" s="83" t="s">
        <v>44</v>
      </c>
      <c r="W38" s="81" t="s">
        <v>44</v>
      </c>
      <c r="X38" s="80" t="s">
        <v>44</v>
      </c>
      <c r="Y38" s="103" t="s">
        <v>44</v>
      </c>
      <c r="Z38" s="79" t="s">
        <v>44</v>
      </c>
      <c r="AA38" s="80" t="s">
        <v>44</v>
      </c>
      <c r="AB38" s="149" t="s">
        <v>44</v>
      </c>
      <c r="AC38" s="155" t="s">
        <v>44</v>
      </c>
      <c r="AD38" s="157">
        <v>92710206</v>
      </c>
      <c r="AE38" s="157">
        <v>0</v>
      </c>
      <c r="AF38" s="166">
        <v>467130513</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-383520</v>
      </c>
      <c r="F40" s="252" t="s">
        <v>44</v>
      </c>
      <c r="G40" s="289" t="s">
        <v>44</v>
      </c>
      <c r="H40" s="289" t="s">
        <v>44</v>
      </c>
      <c r="I40" s="190">
        <f>I36-I38</f>
        <v>1510629</v>
      </c>
      <c r="J40" s="150" t="s">
        <v>44</v>
      </c>
      <c r="K40" s="252" t="s">
        <v>44</v>
      </c>
      <c r="L40" s="289" t="s">
        <v>44</v>
      </c>
      <c r="M40" s="289" t="s">
        <v>44</v>
      </c>
      <c r="N40" s="252" t="s">
        <v>44</v>
      </c>
      <c r="O40" s="289" t="s">
        <v>44</v>
      </c>
      <c r="P40" s="150" t="s">
        <v>44</v>
      </c>
      <c r="Q40" s="156" t="s">
        <v>44</v>
      </c>
      <c r="R40" s="72">
        <f>R36-R38</f>
        <v>6571574</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6188054</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418" t="s">
        <v>47</v>
      </c>
      <c r="C42" s="419"/>
      <c r="D42" s="419"/>
      <c r="E42" s="419"/>
      <c r="F42" s="419"/>
      <c r="G42" s="419"/>
      <c r="H42" s="419"/>
      <c r="I42" s="419"/>
      <c r="J42" s="419"/>
      <c r="K42" s="419"/>
      <c r="L42" s="419"/>
      <c r="M42" s="419"/>
      <c r="N42" s="419"/>
      <c r="O42" s="420"/>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402" t="s">
        <v>48</v>
      </c>
      <c r="C44" s="403"/>
      <c r="D44" s="403"/>
      <c r="E44" s="403"/>
      <c r="F44" s="403"/>
      <c r="G44" s="403"/>
      <c r="H44" s="403"/>
      <c r="I44" s="403"/>
      <c r="J44" s="403"/>
      <c r="K44" s="404"/>
      <c r="L44" s="421" t="s">
        <v>102</v>
      </c>
      <c r="M44" s="422"/>
      <c r="N44" s="422"/>
      <c r="O44" s="423"/>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402" t="s">
        <v>101</v>
      </c>
      <c r="C46" s="403"/>
      <c r="D46" s="403"/>
      <c r="E46" s="403"/>
      <c r="F46" s="403"/>
      <c r="G46" s="403"/>
      <c r="H46" s="403"/>
      <c r="I46" s="403"/>
      <c r="J46" s="403"/>
      <c r="K46" s="403"/>
      <c r="L46" s="403"/>
      <c r="M46" s="403"/>
      <c r="N46" s="403"/>
      <c r="O46" s="404"/>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424" t="s">
        <v>88</v>
      </c>
      <c r="C48" s="425"/>
      <c r="D48" s="425"/>
      <c r="E48" s="425"/>
      <c r="F48" s="425"/>
      <c r="G48" s="425"/>
      <c r="H48" s="425"/>
      <c r="I48" s="426"/>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424" t="s">
        <v>95</v>
      </c>
      <c r="C50" s="425"/>
      <c r="D50" s="425"/>
      <c r="E50" s="425"/>
      <c r="F50" s="425"/>
      <c r="G50" s="425"/>
      <c r="H50" s="426"/>
      <c r="I50" s="427" t="s">
        <v>96</v>
      </c>
      <c r="J50" s="428"/>
      <c r="K50" s="428"/>
      <c r="L50" s="428"/>
      <c r="M50" s="428"/>
      <c r="N50" s="428"/>
      <c r="O50" s="429"/>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353" t="s">
        <v>106</v>
      </c>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354" t="s">
        <v>107</v>
      </c>
      <c r="B53" s="355"/>
      <c r="C53" s="355"/>
      <c r="D53" s="355"/>
      <c r="E53" s="354" t="s">
        <v>108</v>
      </c>
      <c r="F53" s="355"/>
      <c r="G53" s="355"/>
      <c r="H53"/>
      <c r="J53" s="354" t="s">
        <v>109</v>
      </c>
      <c r="K53"/>
      <c r="L53"/>
      <c r="M53"/>
      <c r="N53" s="356"/>
      <c r="O53" s="356"/>
      <c r="P53" s="204"/>
      <c r="Q53" s="294"/>
      <c r="R53" s="294"/>
      <c r="S53" s="294"/>
      <c r="T53" s="294"/>
      <c r="U53" s="204"/>
      <c r="V53" s="204"/>
      <c r="W53" s="204"/>
      <c r="X53" s="204"/>
      <c r="Y53" s="204"/>
      <c r="Z53" s="292"/>
      <c r="AA53" s="292"/>
      <c r="AB53" s="292"/>
      <c r="AC53" s="204"/>
      <c r="AD53" s="204"/>
    </row>
    <row r="54" spans="1:30" s="207" customFormat="1" x14ac:dyDescent="0.2">
      <c r="A54" s="39"/>
      <c r="B54" s="39"/>
      <c r="C54" s="39"/>
      <c r="D54" s="39"/>
      <c r="E54" s="39"/>
      <c r="F54" s="39"/>
      <c r="G54"/>
      <c r="H54"/>
      <c r="I54"/>
      <c r="J54" s="354" t="s">
        <v>110</v>
      </c>
      <c r="K54"/>
      <c r="L54"/>
      <c r="M54"/>
      <c r="N54" s="356"/>
      <c r="O54" s="356"/>
      <c r="P54" s="204"/>
      <c r="Q54" s="294"/>
      <c r="R54" s="294"/>
      <c r="S54" s="294"/>
      <c r="T54" s="294"/>
      <c r="U54" s="204"/>
      <c r="V54" s="204"/>
      <c r="W54" s="204"/>
      <c r="X54" s="204"/>
      <c r="Y54" s="204"/>
      <c r="Z54" s="292"/>
      <c r="AA54" s="292"/>
      <c r="AB54" s="292"/>
      <c r="AC54" s="204"/>
      <c r="AD54" s="204"/>
    </row>
    <row r="55" spans="1:30" s="207" customFormat="1" x14ac:dyDescent="0.2">
      <c r="A55" s="4" t="s">
        <v>111</v>
      </c>
      <c r="B55" s="4"/>
      <c r="C55" s="4"/>
      <c r="D55" s="4"/>
      <c r="E55" s="4"/>
      <c r="F55" s="4"/>
      <c r="G55" s="4"/>
      <c r="H55"/>
      <c r="I55"/>
      <c r="J55" s="357" t="s">
        <v>120</v>
      </c>
      <c r="K55"/>
      <c r="L55"/>
      <c r="M55"/>
      <c r="N55" s="356"/>
      <c r="O55" s="356"/>
      <c r="P55" s="204"/>
      <c r="Q55" s="294"/>
      <c r="R55" s="294"/>
      <c r="S55" s="294"/>
      <c r="T55" s="294"/>
      <c r="U55" s="204"/>
      <c r="V55" s="204"/>
      <c r="W55" s="204"/>
      <c r="X55" s="204"/>
      <c r="Y55" s="204"/>
      <c r="Z55" s="292"/>
      <c r="AA55" s="292"/>
      <c r="AB55" s="292"/>
      <c r="AC55" s="204"/>
      <c r="AD55" s="204"/>
    </row>
    <row r="56" spans="1:30" s="207" customFormat="1" x14ac:dyDescent="0.2">
      <c r="A56" s="4" t="s">
        <v>112</v>
      </c>
      <c r="B56" s="4" t="s">
        <v>113</v>
      </c>
      <c r="C56" s="4" t="s">
        <v>114</v>
      </c>
      <c r="D56" s="4"/>
      <c r="E56" s="4"/>
      <c r="F56" s="4"/>
      <c r="G56" s="4"/>
      <c r="H56"/>
      <c r="I56"/>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358" t="s">
        <v>115</v>
      </c>
      <c r="B57" s="359">
        <v>147670.53</v>
      </c>
      <c r="C57" s="360">
        <v>383520</v>
      </c>
      <c r="D57" s="4"/>
      <c r="E57" s="4"/>
      <c r="F57" s="361"/>
      <c r="G57" s="361"/>
      <c r="H57"/>
      <c r="I57"/>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4" t="s">
        <v>116</v>
      </c>
      <c r="B58" s="362">
        <v>503880.38</v>
      </c>
      <c r="C58" s="363">
        <v>1058508</v>
      </c>
      <c r="D58"/>
      <c r="E58" s="4"/>
      <c r="F58" s="4"/>
      <c r="G58" s="4"/>
      <c r="H58"/>
      <c r="I58"/>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4" t="s">
        <v>117</v>
      </c>
      <c r="B59" s="362">
        <v>16045.15</v>
      </c>
      <c r="C59" s="363">
        <v>47205</v>
      </c>
      <c r="D59" s="4"/>
      <c r="E59" s="4"/>
      <c r="F59" s="4"/>
      <c r="G59" s="4"/>
      <c r="H59"/>
      <c r="I59"/>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4" t="s">
        <v>25</v>
      </c>
      <c r="B60" s="362">
        <v>6802.92</v>
      </c>
      <c r="C60" s="363">
        <v>21396</v>
      </c>
      <c r="D60" s="4"/>
      <c r="E60" s="4"/>
      <c r="F60" s="4"/>
      <c r="G60" s="4"/>
      <c r="H60"/>
      <c r="I60"/>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A61" s="4"/>
      <c r="B61" s="364">
        <f>SUM(B57:B60)</f>
        <v>674398.9800000001</v>
      </c>
      <c r="C61" s="365">
        <f>SUM(C57:C60)</f>
        <v>1510629</v>
      </c>
      <c r="D61" s="358" t="s">
        <v>118</v>
      </c>
      <c r="E61" s="358"/>
      <c r="F61" s="358"/>
      <c r="G61" s="358"/>
      <c r="H61"/>
      <c r="I61"/>
      <c r="J61" s="1"/>
      <c r="K61" s="1"/>
      <c r="L61" s="1"/>
    </row>
    <row r="63" spans="1:30" x14ac:dyDescent="0.2">
      <c r="A63" s="4" t="s">
        <v>119</v>
      </c>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17" scale="42" orientation="landscape" r:id="rId1"/>
  <headerFooter alignWithMargins="0">
    <oddFooter>&amp;C&amp;Z&amp;F</oddFooter>
  </headerFooter>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39"/>
  <sheetViews>
    <sheetView topLeftCell="A13" workbookViewId="0">
      <selection activeCell="J44" sqref="J44"/>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v>383520</v>
      </c>
      <c r="D5" s="8"/>
      <c r="E5" s="8">
        <v>1058508</v>
      </c>
      <c r="F5" s="8"/>
      <c r="G5" s="8">
        <v>21396</v>
      </c>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E8" s="348">
        <v>47205</v>
      </c>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383520</v>
      </c>
      <c r="D14" s="8"/>
      <c r="E14" s="8">
        <f>SUM(E3:E12)</f>
        <v>1105713</v>
      </c>
      <c r="F14" s="8"/>
      <c r="G14" s="8">
        <f>SUM(G3:G12)</f>
        <v>21396</v>
      </c>
      <c r="H14" s="8"/>
      <c r="I14" s="8">
        <f>SUM(I3:I12)</f>
        <v>0</v>
      </c>
      <c r="J14" s="8"/>
      <c r="K14" s="8">
        <f>SUM(K3:K12)</f>
        <v>0</v>
      </c>
      <c r="M14" s="9">
        <f>SUM(C14:K14)</f>
        <v>1510629</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383520</v>
      </c>
      <c r="D18" s="8"/>
      <c r="E18" s="8">
        <f>+E14+E16</f>
        <v>1105713</v>
      </c>
      <c r="F18" s="8"/>
      <c r="G18" s="8">
        <f>+G14+G16</f>
        <v>21396</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349">
        <v>147670.53</v>
      </c>
      <c r="D26" s="350"/>
      <c r="E26" s="350">
        <v>503880.38</v>
      </c>
      <c r="F26" s="350"/>
      <c r="G26" s="350">
        <v>6802.92</v>
      </c>
      <c r="H26" s="8"/>
      <c r="I26" s="8"/>
      <c r="J26" s="8"/>
      <c r="K26" s="8"/>
    </row>
    <row r="27" spans="1:13" x14ac:dyDescent="0.2">
      <c r="A27" t="s">
        <v>29</v>
      </c>
      <c r="C27" s="351"/>
      <c r="D27" s="350"/>
      <c r="E27" s="350"/>
      <c r="F27" s="350"/>
      <c r="G27" s="350"/>
      <c r="H27" s="8"/>
      <c r="I27" s="8"/>
      <c r="J27" s="8"/>
      <c r="K27" s="8"/>
    </row>
    <row r="28" spans="1:13" x14ac:dyDescent="0.2">
      <c r="C28" s="350"/>
      <c r="D28" s="350"/>
      <c r="E28" s="350"/>
      <c r="F28" s="350"/>
      <c r="G28" s="350"/>
      <c r="H28" s="8"/>
      <c r="I28" s="8"/>
      <c r="J28" s="8"/>
      <c r="K28" s="8"/>
    </row>
    <row r="29" spans="1:13" x14ac:dyDescent="0.2">
      <c r="A29" t="s">
        <v>28</v>
      </c>
      <c r="C29" s="350"/>
      <c r="D29" s="350"/>
      <c r="E29" s="352">
        <v>16045.15</v>
      </c>
      <c r="F29" s="352"/>
      <c r="G29" s="352"/>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350">
        <f>SUM(C24:C33)</f>
        <v>147670.53</v>
      </c>
      <c r="D35" s="350"/>
      <c r="E35" s="350">
        <f>SUM(E24:E33)</f>
        <v>519925.53</v>
      </c>
      <c r="F35" s="350"/>
      <c r="G35" s="350">
        <f>SUM(G24:G33)</f>
        <v>6802.92</v>
      </c>
      <c r="H35" s="350"/>
      <c r="I35" s="350">
        <f>SUM(I24:I33)</f>
        <v>0</v>
      </c>
      <c r="J35" s="350"/>
      <c r="K35" s="350">
        <f>SUM(K24:K33)</f>
        <v>0</v>
      </c>
      <c r="L35" s="352"/>
      <c r="M35" s="352">
        <f>SUM(C35:K35)</f>
        <v>674398.9800000001</v>
      </c>
    </row>
    <row r="36" spans="1:13" x14ac:dyDescent="0.2">
      <c r="C36" s="350"/>
      <c r="D36" s="350"/>
      <c r="E36" s="350"/>
      <c r="F36" s="350"/>
      <c r="G36" s="350"/>
      <c r="H36" s="350"/>
      <c r="I36" s="350"/>
      <c r="J36" s="350"/>
      <c r="K36" s="350"/>
      <c r="L36" s="352"/>
      <c r="M36" s="352"/>
    </row>
    <row r="37" spans="1:13" x14ac:dyDescent="0.2">
      <c r="A37" t="s">
        <v>35</v>
      </c>
      <c r="C37" s="350"/>
      <c r="D37" s="350"/>
      <c r="E37" s="350">
        <f>+I35</f>
        <v>0</v>
      </c>
      <c r="F37" s="350"/>
      <c r="G37" s="350"/>
      <c r="H37" s="350"/>
      <c r="I37" s="350"/>
      <c r="J37" s="350"/>
      <c r="K37" s="350"/>
      <c r="L37" s="352"/>
      <c r="M37" s="352"/>
    </row>
    <row r="38" spans="1:13" x14ac:dyDescent="0.2">
      <c r="C38" s="350" t="s">
        <v>30</v>
      </c>
      <c r="D38" s="350"/>
      <c r="E38" s="350" t="s">
        <v>30</v>
      </c>
      <c r="F38" s="350"/>
      <c r="G38" s="350" t="s">
        <v>31</v>
      </c>
      <c r="H38" s="350"/>
      <c r="I38" s="350" t="s">
        <v>32</v>
      </c>
      <c r="J38" s="350"/>
      <c r="K38" s="350" t="s">
        <v>33</v>
      </c>
      <c r="L38" s="352"/>
      <c r="M38" s="352"/>
    </row>
    <row r="39" spans="1:13" x14ac:dyDescent="0.2">
      <c r="A39" s="7" t="s">
        <v>36</v>
      </c>
      <c r="C39" s="350">
        <f>+C35+C37</f>
        <v>147670.53</v>
      </c>
      <c r="D39" s="350"/>
      <c r="E39" s="350">
        <f>+E35+E37</f>
        <v>519925.53</v>
      </c>
      <c r="F39" s="350"/>
      <c r="G39" s="350">
        <f>+G35+G37</f>
        <v>6802.92</v>
      </c>
      <c r="H39" s="350"/>
      <c r="I39" s="350">
        <f>+I35+I37</f>
        <v>0</v>
      </c>
      <c r="J39" s="350"/>
      <c r="K39" s="350">
        <f>+K35+K37</f>
        <v>0</v>
      </c>
      <c r="L39" s="352"/>
      <c r="M39" s="352"/>
    </row>
  </sheetData>
  <pageMargins left="0.7" right="0.7" top="0.75" bottom="0.75" header="0.3" footer="0.3"/>
  <pageSetup scale="92"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7"/>
  <sheetViews>
    <sheetView topLeftCell="A7" zoomScale="120" zoomScaleNormal="120" workbookViewId="0">
      <selection activeCell="A7" sqref="A7:D18"/>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3626</v>
      </c>
    </row>
    <row r="16" spans="1:3" x14ac:dyDescent="0.2">
      <c r="B16" s="43" t="s">
        <v>60</v>
      </c>
      <c r="C16" s="42">
        <v>3626</v>
      </c>
    </row>
    <row r="17" spans="3:4" x14ac:dyDescent="0.2">
      <c r="C17" s="11">
        <f>C15+C16</f>
        <v>7252</v>
      </c>
      <c r="D17" s="5" t="s">
        <v>38</v>
      </c>
    </row>
  </sheetData>
  <pageMargins left="0.7" right="0.7" top="0.75" bottom="0.75" header="0.3" footer="0.3"/>
  <pageSetup scale="70" orientation="landscape"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BC4DDC-67FE-4D93-A585-7510A60971E9}">
  <ds:schemaRefs>
    <ds:schemaRef ds:uri="http://purl.org/dc/elements/1.1/"/>
    <ds:schemaRef ds:uri="http://schemas.microsoft.com/office/2006/metadata/properties"/>
    <ds:schemaRef ds:uri="310a40b4-f97a-4cc9-8aa9-9a505b47d23d"/>
    <ds:schemaRef ds:uri="http://schemas.openxmlformats.org/package/2006/metadata/core-properties"/>
    <ds:schemaRef ds:uri="http://www.w3.org/XML/1998/namespace"/>
    <ds:schemaRef ds:uri="027dd270-bece-4e06-95bb-d7c817c48342"/>
    <ds:schemaRef ds:uri="http://schemas.microsoft.com/office/2006/documentManagement/types"/>
    <ds:schemaRef ds:uri="http://purl.org/dc/terms/"/>
    <ds:schemaRef ds:uri="http://purl.org/dc/dcmityp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Orost, Katie</cp:lastModifiedBy>
  <cp:lastPrinted>2022-08-01T14:36:02Z</cp:lastPrinted>
  <dcterms:created xsi:type="dcterms:W3CDTF">2003-10-13T18:25:46Z</dcterms:created>
  <dcterms:modified xsi:type="dcterms:W3CDTF">2022-08-01T14:43:35Z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