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D:\users\marilyn\Documents\"/>
    </mc:Choice>
  </mc:AlternateContent>
  <xr:revisionPtr revIDLastSave="0" documentId="13_ncr:1_{13F6E7BE-C9A6-4EFC-8E19-37136106D169}" xr6:coauthVersionLast="47" xr6:coauthVersionMax="47" xr10:uidLastSave="{00000000-0000-0000-0000-000000000000}"/>
  <bookViews>
    <workbookView xWindow="-120" yWindow="-120" windowWidth="29040" windowHeight="15840" xr2:uid="{00000000-000D-0000-FFFF-FFFF00000000}"/>
  </bookViews>
  <sheets>
    <sheet name="EEC Rate Development" sheetId="1" r:id="rId1"/>
    <sheet name="Lookups" sheetId="4" state="hidden" r:id="rId2"/>
    <sheet name="Lighting Reconciliation" sheetId="2" r:id="rId3"/>
    <sheet name="Uncollectibles" sheetId="3" r:id="rId4"/>
  </sheets>
  <calcPr calcId="191029" iterateDelta="1E-4" concurrentCalc="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Y18" i="1" l="1"/>
  <c r="AA35" i="1"/>
  <c r="Z35" i="1"/>
  <c r="Y35" i="1"/>
  <c r="AD34" i="1"/>
  <c r="AC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I40" i="1"/>
  <c r="H31" i="1"/>
  <c r="H36" i="1"/>
  <c r="J30" i="1"/>
  <c r="J31" i="1"/>
  <c r="A26" i="1"/>
  <c r="M36" i="1"/>
  <c r="R30" i="1"/>
  <c r="R31" i="1"/>
  <c r="E31" i="1"/>
  <c r="A12" i="1"/>
  <c r="V35" i="1"/>
  <c r="V33" i="1"/>
  <c r="AC33" i="1"/>
  <c r="AD33" i="1"/>
  <c r="AC30" i="1"/>
  <c r="AD30" i="1"/>
  <c r="AC29" i="1"/>
  <c r="AD29" i="1"/>
  <c r="Q35" i="1"/>
  <c r="Q33" i="1"/>
  <c r="W31" i="1"/>
  <c r="W36" i="1"/>
  <c r="B14" i="3"/>
  <c r="AF30" i="1"/>
  <c r="V36" i="1"/>
  <c r="Q36" i="1"/>
  <c r="P33" i="1"/>
  <c r="J33" i="1"/>
  <c r="E33" i="1"/>
  <c r="R33" i="1"/>
  <c r="AF33" i="1"/>
  <c r="AA31" i="1"/>
  <c r="Z31" i="1"/>
  <c r="Y31" i="1"/>
  <c r="AC35" i="1"/>
  <c r="AD35" i="1"/>
  <c r="P35" i="1"/>
  <c r="J35" i="1"/>
  <c r="J36" i="1"/>
  <c r="E35" i="1"/>
  <c r="P18" i="1"/>
  <c r="Q18" i="1"/>
  <c r="J15" i="1"/>
  <c r="J14" i="1"/>
  <c r="E18" i="1"/>
  <c r="E15" i="1"/>
  <c r="E14" i="1"/>
  <c r="AE16" i="1"/>
  <c r="AE19" i="1"/>
  <c r="AE23" i="1"/>
  <c r="AA16" i="1"/>
  <c r="AA18" i="1"/>
  <c r="Z16" i="1"/>
  <c r="Z18" i="1"/>
  <c r="Y16" i="1"/>
  <c r="X16" i="1"/>
  <c r="X18" i="1"/>
  <c r="K35" i="2"/>
  <c r="K39" i="2"/>
  <c r="E35" i="2"/>
  <c r="C35" i="2"/>
  <c r="C39" i="2"/>
  <c r="G35" i="2"/>
  <c r="G39" i="2"/>
  <c r="M24" i="2"/>
  <c r="K14" i="2"/>
  <c r="K18" i="2"/>
  <c r="G14" i="2"/>
  <c r="G18" i="2"/>
  <c r="E14" i="2"/>
  <c r="C14" i="2"/>
  <c r="I14" i="2"/>
  <c r="M3" i="2"/>
  <c r="U16" i="1"/>
  <c r="T16" i="1"/>
  <c r="O16" i="1"/>
  <c r="N16" i="1"/>
  <c r="M16" i="1"/>
  <c r="L16" i="1"/>
  <c r="I16" i="1"/>
  <c r="I19" i="1"/>
  <c r="I23" i="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P36" i="1"/>
  <c r="E36" i="1"/>
  <c r="E40" i="1"/>
  <c r="R15" i="1"/>
  <c r="R16" i="1"/>
  <c r="AC31" i="1"/>
  <c r="AB31" i="1"/>
  <c r="J18" i="1"/>
  <c r="R18" i="1"/>
  <c r="J16" i="1"/>
  <c r="E16" i="1"/>
  <c r="E19" i="1"/>
  <c r="AB16" i="1"/>
  <c r="AB18" i="1"/>
  <c r="AD15" i="1"/>
  <c r="V16" i="1"/>
  <c r="AC16" i="1"/>
  <c r="AC18" i="1"/>
  <c r="AD14" i="1"/>
  <c r="AF14" i="1"/>
  <c r="Q16" i="1"/>
  <c r="E16" i="2"/>
  <c r="E18" i="2"/>
  <c r="I18" i="2"/>
  <c r="M14" i="2"/>
  <c r="M35" i="2"/>
  <c r="P16" i="1"/>
  <c r="AF15" i="1"/>
  <c r="R19" i="1"/>
  <c r="R23" i="1"/>
  <c r="AD31" i="1"/>
  <c r="AD36" i="1"/>
  <c r="AD40" i="1"/>
  <c r="AF29" i="1"/>
  <c r="AF31" i="1"/>
  <c r="R35" i="1"/>
  <c r="AF35" i="1"/>
  <c r="J19" i="1"/>
  <c r="AD16" i="1"/>
  <c r="R36" i="1"/>
  <c r="R40" i="1"/>
  <c r="AF36" i="1"/>
  <c r="AF40" i="1"/>
  <c r="AF16" i="1"/>
  <c r="E23" i="1"/>
  <c r="L19" i="1"/>
  <c r="M19" i="1"/>
  <c r="N19" i="1"/>
  <c r="O19" i="1"/>
  <c r="P19" i="1"/>
  <c r="Q19" i="1"/>
  <c r="AB36" i="1"/>
  <c r="AB35" i="1"/>
  <c r="AG35" i="1"/>
  <c r="AB33" i="1"/>
  <c r="AG33" i="1"/>
  <c r="AG36" i="1"/>
  <c r="AC36" i="1"/>
  <c r="T18" i="1"/>
  <c r="V19" i="1"/>
  <c r="V18" i="1"/>
  <c r="AD18" i="1"/>
  <c r="AF18" i="1"/>
  <c r="AF19" i="1"/>
  <c r="AF23" i="1"/>
  <c r="U18" i="1"/>
  <c r="AD19" i="1"/>
  <c r="AD2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<sst xmlns="http://schemas.openxmlformats.org/spreadsheetml/2006/main" count="390" uniqueCount="106">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</sst>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2">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Normal="100" workbookViewId="0">
      <pane xSplit="1" ySplit="11" topLeftCell="U18" activePane="bottomRight" state="frozen"/>
      <selection pane="topRight" activeCell="B1" sqref="B1"/>
      <selection pane="bottomLeft" activeCell="A14" sqref="A14"/>
      <selection pane="bottomRight" activeCell="AJ28" sqref="AJ28"/>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52" t="s">
        <v>61</v>
      </c>
      <c r="F5" s="353"/>
      <c r="G5" s="353"/>
      <c r="H5" s="353"/>
      <c r="I5" s="353"/>
      <c r="J5" s="354"/>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399" t="s">
        <v>93</v>
      </c>
      <c r="E6" s="399"/>
      <c r="F6" s="399"/>
      <c r="G6" s="399"/>
      <c r="H6" s="399"/>
      <c r="I6" s="399"/>
      <c r="J6" s="399"/>
      <c r="K6" s="399"/>
      <c r="L6" s="39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93" t="s">
        <v>3</v>
      </c>
      <c r="C8" s="394"/>
      <c r="D8" s="394"/>
      <c r="E8" s="395"/>
      <c r="F8" s="396" t="s">
        <v>69</v>
      </c>
      <c r="G8" s="397"/>
      <c r="H8" s="397"/>
      <c r="I8" s="397"/>
      <c r="J8" s="397"/>
      <c r="K8" s="397"/>
      <c r="L8" s="397"/>
      <c r="M8" s="397"/>
      <c r="N8" s="397"/>
      <c r="O8" s="397"/>
      <c r="P8" s="397"/>
      <c r="Q8" s="397"/>
      <c r="R8" s="398"/>
      <c r="S8" s="381" t="s">
        <v>9</v>
      </c>
      <c r="T8" s="382"/>
      <c r="U8" s="382"/>
      <c r="V8" s="382"/>
      <c r="W8" s="382"/>
      <c r="X8" s="382"/>
      <c r="Y8" s="382"/>
      <c r="Z8" s="382"/>
      <c r="AA8" s="382"/>
      <c r="AB8" s="382"/>
      <c r="AC8" s="382"/>
      <c r="AD8" s="383"/>
      <c r="AE8" s="18"/>
    </row>
    <row r="9" spans="1:35" s="203" customFormat="1" ht="19.5" customHeight="1" thickBot="1" x14ac:dyDescent="0.25">
      <c r="A9" s="298" t="s">
        <v>82</v>
      </c>
      <c r="B9" s="197"/>
      <c r="C9" s="198"/>
      <c r="D9" s="199"/>
      <c r="E9" s="200"/>
      <c r="F9" s="379" t="s">
        <v>13</v>
      </c>
      <c r="G9" s="379"/>
      <c r="H9" s="379"/>
      <c r="I9" s="379"/>
      <c r="J9" s="380"/>
      <c r="K9" s="375" t="s">
        <v>8</v>
      </c>
      <c r="L9" s="376"/>
      <c r="M9" s="376"/>
      <c r="N9" s="376"/>
      <c r="O9" s="376"/>
      <c r="P9" s="376"/>
      <c r="Q9" s="377"/>
      <c r="R9" s="132"/>
      <c r="S9" s="378" t="s">
        <v>42</v>
      </c>
      <c r="T9" s="379"/>
      <c r="U9" s="379"/>
      <c r="V9" s="380"/>
      <c r="W9" s="375" t="s">
        <v>8</v>
      </c>
      <c r="X9" s="376"/>
      <c r="Y9" s="376"/>
      <c r="Z9" s="376"/>
      <c r="AA9" s="376"/>
      <c r="AB9" s="376"/>
      <c r="AC9" s="377"/>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87" t="s">
        <v>22</v>
      </c>
      <c r="O10" s="388"/>
      <c r="P10" s="389"/>
      <c r="Q10" s="25" t="s">
        <v>7</v>
      </c>
      <c r="R10" s="47" t="s">
        <v>17</v>
      </c>
      <c r="S10" s="48" t="s">
        <v>65</v>
      </c>
      <c r="T10" s="205" t="s">
        <v>18</v>
      </c>
      <c r="U10" s="134" t="s">
        <v>19</v>
      </c>
      <c r="V10" s="33" t="s">
        <v>7</v>
      </c>
      <c r="W10" s="48" t="s">
        <v>65</v>
      </c>
      <c r="X10" s="205" t="s">
        <v>18</v>
      </c>
      <c r="Y10" s="134"/>
      <c r="Z10" s="390" t="s">
        <v>22</v>
      </c>
      <c r="AA10" s="391"/>
      <c r="AB10" s="392"/>
      <c r="AC10" s="130" t="s">
        <v>7</v>
      </c>
      <c r="AD10" s="36" t="s">
        <v>7</v>
      </c>
      <c r="AE10" s="120" t="s">
        <v>10</v>
      </c>
      <c r="AF10" s="363" t="s">
        <v>67</v>
      </c>
      <c r="AG10" s="364"/>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v>68784.95</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365"/>
      <c r="AG11" s="366"/>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71"/>
      <c r="AG12" s="372"/>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73"/>
      <c r="AG13" s="374"/>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59">
        <f>AE14+AD14+R14+E14</f>
        <v>0</v>
      </c>
      <c r="AG14" s="360"/>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367">
        <f>AE15+AD15+R15+E15</f>
        <v>0</v>
      </c>
      <c r="AG15" s="368"/>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369">
        <f t="shared" si="1"/>
        <v>0</v>
      </c>
      <c r="AG16" s="370"/>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55"/>
      <c r="AG17" s="356"/>
      <c r="AI17" s="218"/>
    </row>
    <row r="18" spans="1:35" s="225" customFormat="1" x14ac:dyDescent="0.2">
      <c r="A18" s="340" t="s">
        <v>39</v>
      </c>
      <c r="B18" s="318" t="s">
        <v>44</v>
      </c>
      <c r="C18" s="238">
        <v>68784.95</v>
      </c>
      <c r="D18" s="239">
        <v>456910.5</v>
      </c>
      <c r="E18" s="115">
        <f>SUM(C18:D18)</f>
        <v>525695.44999999995</v>
      </c>
      <c r="F18" s="178" t="s">
        <v>44</v>
      </c>
      <c r="G18" s="238">
        <v>25111.200000000001</v>
      </c>
      <c r="H18" s="239">
        <v>270853.24</v>
      </c>
      <c r="I18" s="239">
        <v>15797</v>
      </c>
      <c r="J18" s="115">
        <f>SUM(G18:I18)</f>
        <v>311761.44</v>
      </c>
      <c r="K18" s="322" t="s">
        <v>44</v>
      </c>
      <c r="L18" s="238">
        <v>0</v>
      </c>
      <c r="M18" s="240">
        <v>0</v>
      </c>
      <c r="N18" s="241">
        <v>0</v>
      </c>
      <c r="O18" s="239">
        <v>0</v>
      </c>
      <c r="P18" s="115">
        <f>SUM(N18:O18)</f>
        <v>0</v>
      </c>
      <c r="Q18" s="110">
        <f>L18+M18+P18</f>
        <v>0</v>
      </c>
      <c r="R18" s="330">
        <f>Q18+J18</f>
        <v>311761.44</v>
      </c>
      <c r="S18" s="178" t="s">
        <v>44</v>
      </c>
      <c r="T18" s="242">
        <f>T19-T16</f>
        <v>0</v>
      </c>
      <c r="U18" s="243">
        <f>U19-U16</f>
        <v>0</v>
      </c>
      <c r="V18" s="115">
        <f>V19-V16</f>
        <v>0</v>
      </c>
      <c r="W18" s="178" t="s">
        <v>44</v>
      </c>
      <c r="X18" s="242">
        <f t="shared" ref="X18:AC18" si="2">X19-X16</f>
        <v>15816.53</v>
      </c>
      <c r="Y18" s="242">
        <f t="shared" si="2"/>
        <v>666907.28</v>
      </c>
      <c r="Z18" s="244">
        <f t="shared" si="2"/>
        <v>309978.44</v>
      </c>
      <c r="AA18" s="243">
        <f t="shared" si="2"/>
        <v>0</v>
      </c>
      <c r="AB18" s="115">
        <f t="shared" si="2"/>
        <v>309978.44</v>
      </c>
      <c r="AC18" s="110">
        <f t="shared" si="2"/>
        <v>992702.25</v>
      </c>
      <c r="AD18" s="122">
        <f>AC18+V18</f>
        <v>992702.25</v>
      </c>
      <c r="AE18" s="147">
        <v>0</v>
      </c>
      <c r="AF18" s="357">
        <f>AE18+AD18+R18+E18</f>
        <v>1830159.14</v>
      </c>
      <c r="AG18" s="358"/>
      <c r="AI18" s="218"/>
    </row>
    <row r="19" spans="1:35" s="13" customFormat="1" ht="13.5" customHeight="1" x14ac:dyDescent="0.2">
      <c r="A19" s="341" t="s">
        <v>91</v>
      </c>
      <c r="B19" s="73" t="s">
        <v>44</v>
      </c>
      <c r="C19" s="171">
        <f>C18+C16</f>
        <v>68784.95</v>
      </c>
      <c r="D19" s="172">
        <f>D18+D16</f>
        <v>456910.5</v>
      </c>
      <c r="E19" s="111">
        <f>E18+E16</f>
        <v>525695.44999999995</v>
      </c>
      <c r="F19" s="167" t="s">
        <v>44</v>
      </c>
      <c r="G19" s="171">
        <f>G18+G16</f>
        <v>25111.200000000001</v>
      </c>
      <c r="H19" s="172">
        <f>H18+H16</f>
        <v>270853.24</v>
      </c>
      <c r="I19" s="172">
        <f>I18+I16</f>
        <v>15797</v>
      </c>
      <c r="J19" s="111">
        <f>J18+J16</f>
        <v>311761.44</v>
      </c>
      <c r="K19" s="168" t="s">
        <v>44</v>
      </c>
      <c r="L19" s="171">
        <f t="shared" ref="L19:R19" si="3">L18+L16</f>
        <v>0</v>
      </c>
      <c r="M19" s="116">
        <f t="shared" si="3"/>
        <v>0</v>
      </c>
      <c r="N19" s="171">
        <f t="shared" si="3"/>
        <v>0</v>
      </c>
      <c r="O19" s="172">
        <f t="shared" si="3"/>
        <v>0</v>
      </c>
      <c r="P19" s="116">
        <f t="shared" si="3"/>
        <v>0</v>
      </c>
      <c r="Q19" s="119">
        <f t="shared" si="3"/>
        <v>0</v>
      </c>
      <c r="R19" s="119">
        <f t="shared" si="3"/>
        <v>311761.44</v>
      </c>
      <c r="S19" s="167" t="s">
        <v>44</v>
      </c>
      <c r="T19" s="142">
        <v>0</v>
      </c>
      <c r="U19" s="143">
        <v>0</v>
      </c>
      <c r="V19" s="116">
        <f>T19+U19</f>
        <v>0</v>
      </c>
      <c r="W19" s="167" t="s">
        <v>44</v>
      </c>
      <c r="X19" s="142">
        <v>15816.53</v>
      </c>
      <c r="Y19" s="143">
        <v>666907.28</v>
      </c>
      <c r="Z19" s="144">
        <v>309978.44</v>
      </c>
      <c r="AA19" s="143">
        <v>0</v>
      </c>
      <c r="AB19" s="116">
        <f>Z19+AA19</f>
        <v>309978.44</v>
      </c>
      <c r="AC19" s="119">
        <f>X19+Y19+AB19</f>
        <v>992702.25</v>
      </c>
      <c r="AD19" s="123">
        <f>V19+AC19</f>
        <v>992702.25</v>
      </c>
      <c r="AE19" s="27">
        <f>AE18+AE16</f>
        <v>0</v>
      </c>
      <c r="AF19" s="359">
        <f>SUM(AF16:AG18)</f>
        <v>1830159.14</v>
      </c>
      <c r="AG19" s="360"/>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55"/>
      <c r="AG20" s="356"/>
    </row>
    <row r="21" spans="1:35" s="245" customFormat="1" x14ac:dyDescent="0.2">
      <c r="A21" s="342" t="s">
        <v>23</v>
      </c>
      <c r="B21" s="79" t="s">
        <v>44</v>
      </c>
      <c r="C21" s="175" t="s">
        <v>44</v>
      </c>
      <c r="D21" s="176" t="s">
        <v>44</v>
      </c>
      <c r="E21" s="177">
        <v>525695</v>
      </c>
      <c r="F21" s="178" t="s">
        <v>44</v>
      </c>
      <c r="G21" s="175" t="s">
        <v>44</v>
      </c>
      <c r="H21" s="175" t="s">
        <v>44</v>
      </c>
      <c r="I21" s="334">
        <v>15797</v>
      </c>
      <c r="J21" s="179" t="s">
        <v>44</v>
      </c>
      <c r="K21" s="178" t="s">
        <v>44</v>
      </c>
      <c r="L21" s="175" t="s">
        <v>44</v>
      </c>
      <c r="M21" s="180" t="s">
        <v>44</v>
      </c>
      <c r="N21" s="176" t="s">
        <v>44</v>
      </c>
      <c r="O21" s="175" t="s">
        <v>44</v>
      </c>
      <c r="P21" s="180" t="s">
        <v>44</v>
      </c>
      <c r="Q21" s="180" t="s">
        <v>44</v>
      </c>
      <c r="R21" s="177">
        <v>311761</v>
      </c>
      <c r="S21" s="178" t="s">
        <v>44</v>
      </c>
      <c r="T21" s="176" t="s">
        <v>44</v>
      </c>
      <c r="U21" s="175" t="s">
        <v>44</v>
      </c>
      <c r="V21" s="180" t="s">
        <v>44</v>
      </c>
      <c r="W21" s="178" t="s">
        <v>44</v>
      </c>
      <c r="X21" s="175" t="s">
        <v>44</v>
      </c>
      <c r="Y21" s="180" t="s">
        <v>44</v>
      </c>
      <c r="Z21" s="176" t="s">
        <v>44</v>
      </c>
      <c r="AA21" s="175" t="s">
        <v>44</v>
      </c>
      <c r="AB21" s="180" t="s">
        <v>44</v>
      </c>
      <c r="AC21" s="180" t="s">
        <v>44</v>
      </c>
      <c r="AD21" s="181">
        <v>992702</v>
      </c>
      <c r="AE21" s="182">
        <v>0</v>
      </c>
      <c r="AF21" s="361">
        <v>1830159</v>
      </c>
      <c r="AG21" s="362"/>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48"/>
      <c r="AG22" s="349"/>
    </row>
    <row r="23" spans="1:35" s="258" customFormat="1" ht="13.5" thickBot="1" x14ac:dyDescent="0.25">
      <c r="A23" s="343" t="s">
        <v>11</v>
      </c>
      <c r="B23" s="252" t="s">
        <v>44</v>
      </c>
      <c r="C23" s="253" t="s">
        <v>44</v>
      </c>
      <c r="D23" s="253" t="s">
        <v>44</v>
      </c>
      <c r="E23" s="331">
        <f>E19-E21</f>
        <v>0.44999999995343387</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0.44000000000232831</v>
      </c>
      <c r="S23" s="257" t="s">
        <v>44</v>
      </c>
      <c r="T23" s="256" t="s">
        <v>44</v>
      </c>
      <c r="U23" s="253" t="s">
        <v>44</v>
      </c>
      <c r="V23" s="255" t="s">
        <v>44</v>
      </c>
      <c r="W23" s="257" t="s">
        <v>44</v>
      </c>
      <c r="X23" s="253" t="s">
        <v>44</v>
      </c>
      <c r="Y23" s="255" t="s">
        <v>44</v>
      </c>
      <c r="Z23" s="256" t="s">
        <v>44</v>
      </c>
      <c r="AA23" s="253" t="s">
        <v>44</v>
      </c>
      <c r="AB23" s="255" t="s">
        <v>44</v>
      </c>
      <c r="AC23" s="255" t="s">
        <v>44</v>
      </c>
      <c r="AD23" s="188">
        <f>AD19-AD21</f>
        <v>0.25</v>
      </c>
      <c r="AE23" s="188">
        <f>AE19-AE21</f>
        <v>0</v>
      </c>
      <c r="AF23" s="350">
        <f>AF19-AF21</f>
        <v>0.13999999989755452</v>
      </c>
      <c r="AG23" s="351"/>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580</v>
      </c>
      <c r="C35" s="284" t="s">
        <v>44</v>
      </c>
      <c r="D35" s="275">
        <v>4065215</v>
      </c>
      <c r="E35" s="89">
        <f>D35</f>
        <v>4065215</v>
      </c>
      <c r="F35" s="137">
        <v>92</v>
      </c>
      <c r="G35" s="284" t="s">
        <v>44</v>
      </c>
      <c r="H35" s="275">
        <v>2064666</v>
      </c>
      <c r="I35" s="275">
        <v>111926</v>
      </c>
      <c r="J35" s="89">
        <f>I35+H35</f>
        <v>2176592</v>
      </c>
      <c r="K35" s="140">
        <v>0</v>
      </c>
      <c r="L35" s="284" t="s">
        <v>44</v>
      </c>
      <c r="M35" s="275">
        <v>0</v>
      </c>
      <c r="N35" s="276">
        <v>0</v>
      </c>
      <c r="O35" s="275">
        <v>0</v>
      </c>
      <c r="P35" s="89">
        <f>SUM(N35:O35)</f>
        <v>0</v>
      </c>
      <c r="Q35" s="96">
        <f>M35</f>
        <v>0</v>
      </c>
      <c r="R35" s="96">
        <f>Q35+J35</f>
        <v>2176592</v>
      </c>
      <c r="S35" s="140">
        <v>0</v>
      </c>
      <c r="T35" s="284" t="s">
        <v>44</v>
      </c>
      <c r="U35" s="275">
        <v>0</v>
      </c>
      <c r="V35" s="107">
        <f>U35</f>
        <v>0</v>
      </c>
      <c r="W35" s="285">
        <v>1</v>
      </c>
      <c r="X35" s="284" t="s">
        <v>44</v>
      </c>
      <c r="Y35" s="332">
        <f>Y36-Y31-Y33-Y34</f>
        <v>6616800</v>
      </c>
      <c r="Z35" s="333">
        <f>Z36-Z31-Z33-Z34</f>
        <v>24236</v>
      </c>
      <c r="AA35" s="332">
        <f>AA36-AA31-AA33-AA34</f>
        <v>0</v>
      </c>
      <c r="AB35" s="89">
        <f>SUM(Z35:AA35)</f>
        <v>24236</v>
      </c>
      <c r="AC35" s="96">
        <f>Y35</f>
        <v>6616800</v>
      </c>
      <c r="AD35" s="96">
        <f t="shared" ref="AD35" si="6">AC35+U35</f>
        <v>6616800</v>
      </c>
      <c r="AE35" s="165">
        <v>0</v>
      </c>
      <c r="AF35" s="160">
        <f>+R35+E35+AD35+AE35</f>
        <v>12858607</v>
      </c>
      <c r="AG35" s="161">
        <f>AB35+P35</f>
        <v>24236</v>
      </c>
      <c r="AH35" s="217"/>
    </row>
    <row r="36" spans="1:34" s="4" customFormat="1" x14ac:dyDescent="0.2">
      <c r="A36" s="347" t="s">
        <v>92</v>
      </c>
      <c r="B36" s="95">
        <f>SUM(B31:B35)</f>
        <v>580</v>
      </c>
      <c r="C36" s="100" t="s">
        <v>44</v>
      </c>
      <c r="D36" s="92">
        <f>SUM(D31:D35)</f>
        <v>4065215</v>
      </c>
      <c r="E36" s="88">
        <f>SUM(E31:E35)</f>
        <v>4065215</v>
      </c>
      <c r="F36" s="95">
        <f>SUM(F31:F35)</f>
        <v>92</v>
      </c>
      <c r="G36" s="100" t="s">
        <v>44</v>
      </c>
      <c r="H36" s="92">
        <f>SUM(H31:H35)</f>
        <v>2064666</v>
      </c>
      <c r="I36" s="92">
        <f>SUM(I31:I35)</f>
        <v>111926</v>
      </c>
      <c r="J36" s="88">
        <f>SUM(J31:J35)</f>
        <v>2176592</v>
      </c>
      <c r="K36" s="94">
        <f>SUM(K31:K35)</f>
        <v>0</v>
      </c>
      <c r="L36" s="100" t="s">
        <v>44</v>
      </c>
      <c r="M36" s="92">
        <f>SUM(M31:M35)</f>
        <v>0</v>
      </c>
      <c r="N36" s="93">
        <f>SUM(N31:N35)</f>
        <v>0</v>
      </c>
      <c r="O36" s="92">
        <f>SUM(O31:O35)</f>
        <v>0</v>
      </c>
      <c r="P36" s="90">
        <f t="shared" ref="P36" si="7">SUM(P31:P35)</f>
        <v>0</v>
      </c>
      <c r="Q36" s="91">
        <f>SUM(Q31:Q35)</f>
        <v>0</v>
      </c>
      <c r="R36" s="91">
        <f>SUM(R31:R35)</f>
        <v>2176592</v>
      </c>
      <c r="S36" s="94">
        <f>SUM(S31:S35)</f>
        <v>0</v>
      </c>
      <c r="T36" s="100" t="s">
        <v>44</v>
      </c>
      <c r="U36" s="92">
        <f>SUM(U31:U35)</f>
        <v>0</v>
      </c>
      <c r="V36" s="69">
        <f>SUM(V31:V35)</f>
        <v>0</v>
      </c>
      <c r="W36" s="64">
        <f>SUM(W31:W35)</f>
        <v>1</v>
      </c>
      <c r="X36" s="100" t="s">
        <v>44</v>
      </c>
      <c r="Y36" s="145">
        <v>6616800</v>
      </c>
      <c r="Z36" s="146">
        <v>24236</v>
      </c>
      <c r="AA36" s="145">
        <v>0</v>
      </c>
      <c r="AB36" s="90">
        <f>Z36+AA36</f>
        <v>24236</v>
      </c>
      <c r="AC36" s="91">
        <f>AC31+AC35+AC33</f>
        <v>6616800</v>
      </c>
      <c r="AD36" s="91">
        <f>SUM(AD31:AD35)</f>
        <v>6616800</v>
      </c>
      <c r="AE36" s="106">
        <f>SUM(AE31:AE35)</f>
        <v>0</v>
      </c>
      <c r="AF36" s="126">
        <f>SUM(AF31:AF35)</f>
        <v>12858607</v>
      </c>
      <c r="AG36" s="127">
        <f>SUM(AG31:AG35)</f>
        <v>24236</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4065215</v>
      </c>
      <c r="F38" s="79" t="s">
        <v>44</v>
      </c>
      <c r="G38" s="80" t="s">
        <v>44</v>
      </c>
      <c r="H38" s="81" t="s">
        <v>44</v>
      </c>
      <c r="I38" s="189">
        <v>111926</v>
      </c>
      <c r="J38" s="149" t="s">
        <v>44</v>
      </c>
      <c r="K38" s="79" t="s">
        <v>44</v>
      </c>
      <c r="L38" s="80" t="s">
        <v>44</v>
      </c>
      <c r="M38" s="82" t="s">
        <v>44</v>
      </c>
      <c r="N38" s="79" t="s">
        <v>44</v>
      </c>
      <c r="O38" s="80" t="s">
        <v>44</v>
      </c>
      <c r="P38" s="149" t="s">
        <v>44</v>
      </c>
      <c r="Q38" s="155" t="s">
        <v>44</v>
      </c>
      <c r="R38" s="141">
        <v>2176592</v>
      </c>
      <c r="S38" s="79" t="s">
        <v>44</v>
      </c>
      <c r="T38" s="80" t="s">
        <v>44</v>
      </c>
      <c r="U38" s="80" t="s">
        <v>44</v>
      </c>
      <c r="V38" s="83" t="s">
        <v>44</v>
      </c>
      <c r="W38" s="81" t="s">
        <v>44</v>
      </c>
      <c r="X38" s="80" t="s">
        <v>44</v>
      </c>
      <c r="Y38" s="103" t="s">
        <v>44</v>
      </c>
      <c r="Z38" s="79" t="s">
        <v>44</v>
      </c>
      <c r="AA38" s="80" t="s">
        <v>44</v>
      </c>
      <c r="AB38" s="149" t="s">
        <v>44</v>
      </c>
      <c r="AC38" s="155" t="s">
        <v>44</v>
      </c>
      <c r="AD38" s="157">
        <v>6616800</v>
      </c>
      <c r="AE38" s="157">
        <v>0</v>
      </c>
      <c r="AF38" s="166">
        <v>12858607</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400" t="s">
        <v>47</v>
      </c>
      <c r="C42" s="401"/>
      <c r="D42" s="401"/>
      <c r="E42" s="401"/>
      <c r="F42" s="401"/>
      <c r="G42" s="401"/>
      <c r="H42" s="401"/>
      <c r="I42" s="401"/>
      <c r="J42" s="401"/>
      <c r="K42" s="401"/>
      <c r="L42" s="401"/>
      <c r="M42" s="401"/>
      <c r="N42" s="401"/>
      <c r="O42" s="402"/>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84" t="s">
        <v>48</v>
      </c>
      <c r="C44" s="385"/>
      <c r="D44" s="385"/>
      <c r="E44" s="385"/>
      <c r="F44" s="385"/>
      <c r="G44" s="385"/>
      <c r="H44" s="385"/>
      <c r="I44" s="385"/>
      <c r="J44" s="385"/>
      <c r="K44" s="386"/>
      <c r="L44" s="403" t="s">
        <v>102</v>
      </c>
      <c r="M44" s="404"/>
      <c r="N44" s="404"/>
      <c r="O44" s="405"/>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84" t="s">
        <v>101</v>
      </c>
      <c r="C46" s="385"/>
      <c r="D46" s="385"/>
      <c r="E46" s="385"/>
      <c r="F46" s="385"/>
      <c r="G46" s="385"/>
      <c r="H46" s="385"/>
      <c r="I46" s="385"/>
      <c r="J46" s="385"/>
      <c r="K46" s="385"/>
      <c r="L46" s="385"/>
      <c r="M46" s="385"/>
      <c r="N46" s="385"/>
      <c r="O46" s="386"/>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406" t="s">
        <v>88</v>
      </c>
      <c r="C48" s="407"/>
      <c r="D48" s="407"/>
      <c r="E48" s="407"/>
      <c r="F48" s="407"/>
      <c r="G48" s="407"/>
      <c r="H48" s="407"/>
      <c r="I48" s="408"/>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406" t="s">
        <v>95</v>
      </c>
      <c r="C50" s="407"/>
      <c r="D50" s="407"/>
      <c r="E50" s="407"/>
      <c r="F50" s="407"/>
      <c r="G50" s="407"/>
      <c r="H50" s="408"/>
      <c r="I50" s="409" t="s">
        <v>96</v>
      </c>
      <c r="J50" s="410"/>
      <c r="K50" s="410"/>
      <c r="L50" s="410"/>
      <c r="M50" s="410"/>
      <c r="N50" s="410"/>
      <c r="O50" s="411"/>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C26" sqref="C26"/>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0</v>
      </c>
    </row>
    <row r="16" spans="1:3" x14ac:dyDescent="0.2">
      <c r="B16" s="43" t="s">
        <v>60</v>
      </c>
      <c r="C16" s="42">
        <v>0</v>
      </c>
    </row>
    <row r="17" spans="3:4" x14ac:dyDescent="0.2">
      <c r="C17" s="11">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marilyn</cp:lastModifiedBy>
  <cp:lastPrinted>2013-09-14T13:46:41Z</cp:lastPrinted>
  <dcterms:created xsi:type="dcterms:W3CDTF">2003-10-13T18:25:46Z</dcterms:created>
  <dcterms:modified xsi:type="dcterms:W3CDTF">2022-07-25T17:32:08Z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